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4" activeTab="1"/>
  </bookViews>
  <sheets>
    <sheet name="Introduction" sheetId="1" r:id="rId1"/>
    <sheet name="Input and results" sheetId="2" r:id="rId2"/>
    <sheet name="Calculation" sheetId="3" r:id="rId3"/>
    <sheet name="Distance of Eros" sheetId="4" r:id="rId4"/>
  </sheets>
  <definedNames>
    <definedName name="_dec1">'Calculation'!$B$8</definedName>
    <definedName name="_dec2">'Calculation'!$B$13</definedName>
    <definedName name="_lat1">'Calculation'!$B$5</definedName>
    <definedName name="_lat2">'Calculation'!$B$10</definedName>
    <definedName name="_nr1">'Input and results'!$C$4</definedName>
    <definedName name="_nr2">'Input and results'!$E$4</definedName>
    <definedName name="_rec1">'Calculation'!$B$7</definedName>
    <definedName name="_rec2">'Calculation'!$B$12</definedName>
    <definedName name="_UT2">'Calculation'!$B$11</definedName>
    <definedName name="deg">'Calculation'!$B$26</definedName>
    <definedName name="delta">'Calculation'!$H$13</definedName>
    <definedName name="deltaObs">'Calculation'!$H$15</definedName>
    <definedName name="deltatmax">'Calculation'!$C$31</definedName>
    <definedName name="dEros1">'Calculation'!$H$10</definedName>
    <definedName name="dEros2">'Calculation'!$H$11</definedName>
    <definedName name="e1e2">'Calculation'!$H$4</definedName>
    <definedName name="Erosx1">'Calculation'!$E$4</definedName>
    <definedName name="Erosx2">'Calculation'!$E$7</definedName>
    <definedName name="Erosy1">'Calculation'!$E$5</definedName>
    <definedName name="Erosy2">'Calculation'!$E$8</definedName>
    <definedName name="Erosz1">'Calculation'!$E$6</definedName>
    <definedName name="Erosz2">'Calculation'!$E$9</definedName>
    <definedName name="lambda">'Calculation'!$H$7</definedName>
    <definedName name="lambdaminusmu">'Calculation'!$H$6</definedName>
    <definedName name="lambdaplusmu">'Calculation'!$H$5</definedName>
    <definedName name="long1">'Calculation'!$B$4</definedName>
    <definedName name="long2">'Calculation'!$B$9</definedName>
    <definedName name="mu">'Calculation'!$H$8</definedName>
    <definedName name="Obst1">'Calculation'!$E$10</definedName>
    <definedName name="Obst2">'Calculation'!$E$11</definedName>
    <definedName name="Obsx1">'Calculation'!$E$14</definedName>
    <definedName name="Obsx2">'Calculation'!$E$17</definedName>
    <definedName name="Obsy1">'Calculation'!$E$15</definedName>
    <definedName name="Obsy2">'Calculation'!$E$18</definedName>
    <definedName name="Obsz1">'Calculation'!$E$16</definedName>
    <definedName name="Obsz2">'Calculation'!$E$19</definedName>
    <definedName name="RE">'Calculation'!$B$30</definedName>
    <definedName name="STdurchUT">'Calculation'!$B$25</definedName>
    <definedName name="t0">'Calculation'!$C$28</definedName>
    <definedName name="theta0">'Calculation'!$C$29</definedName>
    <definedName name="UnivT1">'Calculation'!$B$6</definedName>
    <definedName name="UnivT2">'Calculation'!$B$11</definedName>
  </definedNames>
  <calcPr fullCalcOnLoad="1"/>
</workbook>
</file>

<file path=xl/sharedStrings.xml><?xml version="1.0" encoding="utf-8"?>
<sst xmlns="http://schemas.openxmlformats.org/spreadsheetml/2006/main" count="185" uniqueCount="135">
  <si>
    <t>Determination of the Astronomical Unit by measuring the parallax of Eros</t>
  </si>
  <si>
    <t>Udo Backhaus, Universität Duisburg-Essen, Germany</t>
  </si>
  <si>
    <t>This sheet offers the possibility to gather topocentric positions of the minor planet Eros measured during ist opposition in January/February 2012</t>
  </si>
  <si>
    <t xml:space="preserve">and to derive its geocentric distance by combining two positions simultaneously measured from different sites. In a second step, </t>
  </si>
  <si>
    <t>the distance is combined with the result of an ephemeris calculation of Eros' position (no knowledge of the Astronomical Unit ist necessary for this).</t>
  </si>
  <si>
    <t>The algorithm used is described in detail in "parallax_algorithm.pdf".</t>
  </si>
  <si>
    <t>The result is the Astronomical Unit as a multiple of the earth's radius and, finally, the distance to the sun in kilometers.</t>
  </si>
  <si>
    <t>Users may add own measurements and combine their values with those taken simultaneously at another site on earth. Eros' position can be input in</t>
  </si>
  <si>
    <t>two different formats.</t>
  </si>
  <si>
    <t>Input</t>
  </si>
  <si>
    <t>Number 1</t>
  </si>
  <si>
    <t>Number 2</t>
  </si>
  <si>
    <t>Combination of simultaneous measurement numbers</t>
  </si>
  <si>
    <t>number</t>
  </si>
  <si>
    <t>observation site</t>
  </si>
  <si>
    <t>geographical position</t>
  </si>
  <si>
    <t>date</t>
  </si>
  <si>
    <t>observation time</t>
  </si>
  <si>
    <t>measured Eros position</t>
  </si>
  <si>
    <t>base length in RE</t>
  </si>
  <si>
    <t>Results</t>
  </si>
  <si>
    <t>measured geocentric distance of Eros in RE</t>
  </si>
  <si>
    <t>calculated geocentric distance of Eros in AU</t>
  </si>
  <si>
    <t>AU in RE</t>
  </si>
  <si>
    <t>AU in km</t>
  </si>
  <si>
    <t>min. distance of the two lines of view in km:</t>
  </si>
  <si>
    <t>Measurements</t>
  </si>
  <si>
    <t>latitude in degrees</t>
  </si>
  <si>
    <t>longitude in degrees</t>
  </si>
  <si>
    <t>UT in hh:mm:ss</t>
  </si>
  <si>
    <t>REC in hh:mm:ss.ss</t>
  </si>
  <si>
    <t>REC in deg</t>
  </si>
  <si>
    <t>DEC in dd:mm:ss</t>
  </si>
  <si>
    <t>DEC in deg</t>
  </si>
  <si>
    <t>McDonald Observatory, Texas</t>
  </si>
  <si>
    <t>10:35:02.25</t>
  </si>
  <si>
    <t>-02:57:46.4</t>
  </si>
  <si>
    <t>La Silla TRAPPIST</t>
  </si>
  <si>
    <t>10:35:00.67</t>
  </si>
  <si>
    <t>-02:56:57.9</t>
  </si>
  <si>
    <t>Essen, Germany</t>
  </si>
  <si>
    <t>10:34:23.69</t>
  </si>
  <si>
    <t>-03:41:32.0</t>
  </si>
  <si>
    <t>South African Astronomical Observatory</t>
  </si>
  <si>
    <t>10:34:23.52</t>
  </si>
  <si>
    <t>-03:40:29.3</t>
  </si>
  <si>
    <t>10:34:04.165</t>
  </si>
  <si>
    <t>-04:02:46.4</t>
  </si>
  <si>
    <t>10:34:03.900</t>
  </si>
  <si>
    <t>-04:03:01.9</t>
  </si>
  <si>
    <t>10:33:01.954</t>
  </si>
  <si>
    <t>-05:07:34.3</t>
  </si>
  <si>
    <t>Stephen Gagnon</t>
  </si>
  <si>
    <t>10:33:00.000</t>
  </si>
  <si>
    <t>-05:08:00.0</t>
  </si>
  <si>
    <t>Schniertshauer, A.</t>
  </si>
  <si>
    <t>Chapman, David M. F.</t>
  </si>
  <si>
    <t>Chapman, Andres</t>
  </si>
  <si>
    <t>Kostin, Alexander</t>
  </si>
  <si>
    <t>Dvorak, Shawn</t>
  </si>
  <si>
    <t>Karzaman, Ahmad</t>
  </si>
  <si>
    <t>Hebbeker, Thomas</t>
  </si>
  <si>
    <t>CAZILHAC</t>
  </si>
  <si>
    <t>Ahmad, Karzaman</t>
  </si>
  <si>
    <t>CastellÃ³n, Alberto</t>
  </si>
  <si>
    <t>Backhaus, Udo</t>
  </si>
  <si>
    <t>Hui, Man-To</t>
  </si>
  <si>
    <t>Joshee (JVP), Deepak</t>
  </si>
  <si>
    <t>Völkel, Klaus</t>
  </si>
  <si>
    <t>Lajovic, Andrej</t>
  </si>
  <si>
    <t>Walsh, Francis</t>
  </si>
  <si>
    <t>Gagnon, Stephen</t>
  </si>
  <si>
    <t>Vollmann, Wolfgang</t>
  </si>
  <si>
    <t>J. Alvarez Sanchez</t>
  </si>
  <si>
    <t>Bill, Harald</t>
  </si>
  <si>
    <t>Hattenbach</t>
  </si>
  <si>
    <t>Mejido, Fernando</t>
  </si>
  <si>
    <t>Schünecke, Ronald</t>
  </si>
  <si>
    <t>Peart, Colin</t>
  </si>
  <si>
    <t>Jimenez, Gil</t>
  </si>
  <si>
    <t>Abramson, Guillermo</t>
  </si>
  <si>
    <t xml:space="preserve">Taggart, James </t>
  </si>
  <si>
    <t>Berdegue, Santiago</t>
  </si>
  <si>
    <t>Mercado, Jose</t>
  </si>
  <si>
    <t>Mello de Mesquita Camargo, Alan</t>
  </si>
  <si>
    <t>Gaytan, Gilberto</t>
  </si>
  <si>
    <t>Guajardo, Roberto</t>
  </si>
  <si>
    <t>Kuribayashi, Miki</t>
  </si>
  <si>
    <t>Lang, Mark</t>
  </si>
  <si>
    <t>The cell's contents of this worksheet must not be altered!</t>
  </si>
  <si>
    <t>long1</t>
  </si>
  <si>
    <t>Erosx1</t>
  </si>
  <si>
    <t>e1e2</t>
  </si>
  <si>
    <t>lat1</t>
  </si>
  <si>
    <t>Erosy1</t>
  </si>
  <si>
    <t>lambdaplusmu</t>
  </si>
  <si>
    <t>UT1</t>
  </si>
  <si>
    <t>Erosz1</t>
  </si>
  <si>
    <t>lambdaminusmu</t>
  </si>
  <si>
    <t>rec1</t>
  </si>
  <si>
    <t>Erosx2</t>
  </si>
  <si>
    <t>lambda</t>
  </si>
  <si>
    <t>dec1</t>
  </si>
  <si>
    <t>Erosy2</t>
  </si>
  <si>
    <t>mu</t>
  </si>
  <si>
    <t>long2</t>
  </si>
  <si>
    <t>Erosz2</t>
  </si>
  <si>
    <t>lat2</t>
  </si>
  <si>
    <t>Obst1</t>
  </si>
  <si>
    <t>dEros1</t>
  </si>
  <si>
    <t>UT2</t>
  </si>
  <si>
    <t>Obst2</t>
  </si>
  <si>
    <t>dEros2</t>
  </si>
  <si>
    <t>rec2</t>
  </si>
  <si>
    <t>theta1</t>
  </si>
  <si>
    <t>dec2</t>
  </si>
  <si>
    <t>theta2</t>
  </si>
  <si>
    <t>delta</t>
  </si>
  <si>
    <t>Obsx1</t>
  </si>
  <si>
    <t>Obsy1</t>
  </si>
  <si>
    <t>deltaObs</t>
  </si>
  <si>
    <t>Obsz1</t>
  </si>
  <si>
    <t>Obsx2</t>
  </si>
  <si>
    <t>Obsy2</t>
  </si>
  <si>
    <t>Obsz2</t>
  </si>
  <si>
    <t>STdurchUT</t>
  </si>
  <si>
    <t>deg</t>
  </si>
  <si>
    <t>sid. Time of Greenwich on Jan. 28th, 0.00UT</t>
  </si>
  <si>
    <t>08:26:41.436</t>
  </si>
  <si>
    <t>RE</t>
  </si>
  <si>
    <t>deltat_max in min</t>
  </si>
  <si>
    <t>calculated geocentric</t>
  </si>
  <si>
    <t>distance of Eros in AU</t>
  </si>
  <si>
    <t>The distances in column C have been calculated with http://ssd.jpl.nasa.gov/horizons.cgi?s_time=1#top.</t>
  </si>
  <si>
    <t>The values in column D have been generated with the formula of a trend line.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</si>
</sst>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0.000"/>
    <numFmt numFmtId="166" formatCode="D/M/YYYY;@"/>
    <numFmt numFmtId="167" formatCode="H:MM:SS;@"/>
    <numFmt numFmtId="168" formatCode="@"/>
    <numFmt numFmtId="169" formatCode="0"/>
    <numFmt numFmtId="170" formatCode="0.000000"/>
    <numFmt numFmtId="171" formatCode="0.00"/>
    <numFmt numFmtId="172" formatCode="0.0000E+00"/>
    <numFmt numFmtId="173" formatCode="0.0"/>
    <numFmt numFmtId="174" formatCode="0.0000"/>
    <numFmt numFmtId="175" formatCode="0.00000000"/>
    <numFmt numFmtId="176" formatCode="M/D/YYYY"/>
    <numFmt numFmtId="177" formatCode="D/M/YY\ H:MM;@"/>
  </numFmts>
  <fonts count="6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horizontal="center"/>
    </xf>
    <xf numFmtId="164" fontId="0" fillId="2" borderId="0" xfId="0" applyFill="1" applyAlignment="1">
      <alignment/>
    </xf>
    <xf numFmtId="164" fontId="3" fillId="0" borderId="0" xfId="0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6" fontId="4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4" fillId="0" borderId="0" xfId="0" applyFont="1" applyBorder="1" applyAlignment="1">
      <alignment horizontal="center"/>
    </xf>
    <xf numFmtId="169" fontId="4" fillId="3" borderId="0" xfId="0" applyNumberFormat="1" applyFont="1" applyFill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7" fontId="4" fillId="0" borderId="0" xfId="0" applyNumberFormat="1" applyFont="1" applyAlignment="1">
      <alignment horizontal="center"/>
    </xf>
    <xf numFmtId="170" fontId="4" fillId="0" borderId="0" xfId="0" applyNumberFormat="1" applyFont="1" applyAlignment="1">
      <alignment horizontal="center"/>
    </xf>
    <xf numFmtId="171" fontId="4" fillId="0" borderId="0" xfId="0" applyNumberFormat="1" applyFont="1" applyBorder="1" applyAlignment="1">
      <alignment horizontal="center" vertical="center"/>
    </xf>
    <xf numFmtId="164" fontId="0" fillId="2" borderId="0" xfId="0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71" fontId="5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73" fontId="0" fillId="0" borderId="0" xfId="0" applyNumberFormat="1" applyFont="1" applyAlignment="1">
      <alignment horizontal="center"/>
    </xf>
    <xf numFmtId="165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7" fontId="0" fillId="2" borderId="0" xfId="0" applyNumberFormat="1" applyFill="1" applyAlignment="1">
      <alignment horizontal="center"/>
    </xf>
    <xf numFmtId="168" fontId="0" fillId="2" borderId="0" xfId="0" applyNumberFormat="1" applyFill="1" applyAlignment="1">
      <alignment horizontal="center"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64" fontId="0" fillId="0" borderId="1" xfId="0" applyBorder="1" applyAlignment="1">
      <alignment/>
    </xf>
    <xf numFmtId="164" fontId="4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0" fillId="4" borderId="2" xfId="0" applyFill="1" applyBorder="1" applyAlignment="1">
      <alignment/>
    </xf>
    <xf numFmtId="164" fontId="0" fillId="4" borderId="3" xfId="0" applyFont="1" applyFill="1" applyBorder="1" applyAlignment="1">
      <alignment/>
    </xf>
    <xf numFmtId="165" fontId="0" fillId="4" borderId="3" xfId="0" applyNumberFormat="1" applyFill="1" applyBorder="1" applyAlignment="1">
      <alignment horizontal="center"/>
    </xf>
    <xf numFmtId="166" fontId="0" fillId="4" borderId="3" xfId="0" applyNumberFormat="1" applyFill="1" applyBorder="1" applyAlignment="1">
      <alignment horizontal="center"/>
    </xf>
    <xf numFmtId="167" fontId="0" fillId="4" borderId="3" xfId="0" applyNumberFormat="1" applyFill="1" applyBorder="1" applyAlignment="1">
      <alignment horizontal="center"/>
    </xf>
    <xf numFmtId="168" fontId="0" fillId="4" borderId="3" xfId="0" applyNumberFormat="1" applyFont="1" applyFill="1" applyBorder="1" applyAlignment="1">
      <alignment horizontal="center"/>
    </xf>
    <xf numFmtId="170" fontId="0" fillId="4" borderId="2" xfId="0" applyNumberFormat="1" applyFill="1" applyBorder="1" applyAlignment="1">
      <alignment horizontal="center"/>
    </xf>
    <xf numFmtId="168" fontId="0" fillId="4" borderId="2" xfId="0" applyNumberFormat="1" applyFont="1" applyFill="1" applyBorder="1" applyAlignment="1">
      <alignment horizontal="center"/>
    </xf>
    <xf numFmtId="164" fontId="0" fillId="4" borderId="0" xfId="0" applyFont="1" applyFill="1" applyAlignment="1">
      <alignment/>
    </xf>
    <xf numFmtId="164" fontId="0" fillId="0" borderId="2" xfId="0" applyFill="1" applyBorder="1" applyAlignment="1">
      <alignment/>
    </xf>
    <xf numFmtId="164" fontId="0" fillId="0" borderId="3" xfId="0" applyFill="1" applyBorder="1" applyAlignment="1">
      <alignment/>
    </xf>
    <xf numFmtId="165" fontId="0" fillId="0" borderId="3" xfId="0" applyNumberFormat="1" applyFill="1" applyBorder="1" applyAlignment="1">
      <alignment horizontal="center"/>
    </xf>
    <xf numFmtId="166" fontId="0" fillId="0" borderId="3" xfId="0" applyNumberFormat="1" applyFill="1" applyBorder="1" applyAlignment="1">
      <alignment horizontal="center"/>
    </xf>
    <xf numFmtId="167" fontId="0" fillId="0" borderId="3" xfId="0" applyNumberFormat="1" applyFill="1" applyBorder="1" applyAlignment="1">
      <alignment horizontal="center"/>
    </xf>
    <xf numFmtId="168" fontId="0" fillId="0" borderId="2" xfId="0" applyNumberFormat="1" applyFill="1" applyBorder="1" applyAlignment="1">
      <alignment horizontal="center"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164" fontId="0" fillId="0" borderId="0" xfId="0" applyNumberFormat="1" applyAlignment="1">
      <alignment/>
    </xf>
    <xf numFmtId="168" fontId="0" fillId="0" borderId="0" xfId="0" applyNumberFormat="1" applyAlignment="1">
      <alignment/>
    </xf>
    <xf numFmtId="176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0" fillId="3" borderId="0" xfId="0" applyFont="1" applyFill="1" applyAlignment="1">
      <alignment/>
    </xf>
    <xf numFmtId="177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N14"/>
  <sheetViews>
    <sheetView workbookViewId="0" topLeftCell="A1">
      <selection activeCell="D26" sqref="D26"/>
    </sheetView>
  </sheetViews>
  <sheetFormatPr defaultColWidth="11.421875" defaultRowHeight="12.75"/>
  <sheetData>
    <row r="4" spans="2:14" ht="12.75">
      <c r="B4" s="1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2.75">
      <c r="B5" s="2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12.75"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2:14" ht="12.75">
      <c r="B8" s="3" t="s">
        <v>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2:14" ht="12.75">
      <c r="B9" s="3" t="s">
        <v>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2:14" ht="12.75">
      <c r="B10" s="3" t="s">
        <v>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2:14" ht="12.75">
      <c r="B11" s="3" t="s">
        <v>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2:14" ht="12.7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2:14" ht="12.75">
      <c r="B13" s="3" t="s">
        <v>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 ht="12.75">
      <c r="B14" s="3" t="s">
        <v>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</sheetData>
  <sheetProtection selectLockedCells="1" selectUnlockedCells="1"/>
  <mergeCells count="11">
    <mergeCell ref="B4:N4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1"/>
  <sheetViews>
    <sheetView tabSelected="1" workbookViewId="0" topLeftCell="A1">
      <selection activeCell="C5" sqref="C5"/>
    </sheetView>
  </sheetViews>
  <sheetFormatPr defaultColWidth="11.421875" defaultRowHeight="12.75"/>
  <cols>
    <col min="2" max="2" width="37.57421875" style="0" customWidth="1"/>
    <col min="3" max="3" width="17.7109375" style="0" customWidth="1"/>
    <col min="4" max="5" width="20.28125" style="0" customWidth="1"/>
    <col min="6" max="6" width="18.140625" style="0" customWidth="1"/>
    <col min="7" max="7" width="18.7109375" style="0" customWidth="1"/>
    <col min="8" max="8" width="15.7109375" style="0" customWidth="1"/>
    <col min="9" max="9" width="16.281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6" t="s">
        <v>9</v>
      </c>
      <c r="B2" s="6"/>
      <c r="C2" s="6"/>
      <c r="D2" s="6"/>
      <c r="E2" s="6"/>
      <c r="F2" s="6"/>
      <c r="G2" s="6"/>
      <c r="H2" s="6"/>
    </row>
    <row r="3" spans="3:8" ht="12.75">
      <c r="C3" s="7" t="s">
        <v>10</v>
      </c>
      <c r="D3" s="8"/>
      <c r="E3" s="9" t="s">
        <v>11</v>
      </c>
      <c r="F3" s="10"/>
      <c r="G3" s="10"/>
      <c r="H3" s="11"/>
    </row>
    <row r="4" spans="1:8" ht="12.75">
      <c r="A4" s="12" t="s">
        <v>12</v>
      </c>
      <c r="B4" s="12"/>
      <c r="C4" s="13">
        <v>1</v>
      </c>
      <c r="D4" s="7"/>
      <c r="E4" s="13">
        <v>2</v>
      </c>
      <c r="F4" s="14">
        <f>IF(ABS(Obst1-Obst2)*24*60&gt;deltatmax,"WARNING: abs(t"&amp;TEXT(_nr1,"0")&amp;"-t"&amp;TEXT(_nr2,"0")&amp;")&gt;"&amp;TEXT(deltatmax,"0")&amp;"min!",IF(_nr1=_nr2,"The numbers must be different!",""))</f>
      </c>
      <c r="G4" s="14"/>
      <c r="H4" s="14"/>
    </row>
    <row r="5" spans="3:8" ht="12.75">
      <c r="C5" s="8"/>
      <c r="D5" s="8"/>
      <c r="E5" s="15"/>
      <c r="F5" s="10"/>
      <c r="G5" s="10"/>
      <c r="H5" s="11"/>
    </row>
    <row r="6" spans="1:9" ht="12.75">
      <c r="A6" s="16" t="s">
        <v>13</v>
      </c>
      <c r="B6" s="16" t="s">
        <v>14</v>
      </c>
      <c r="C6" s="12" t="s">
        <v>15</v>
      </c>
      <c r="D6" s="12"/>
      <c r="E6" s="16" t="s">
        <v>16</v>
      </c>
      <c r="F6" s="16" t="s">
        <v>17</v>
      </c>
      <c r="G6" s="12" t="s">
        <v>18</v>
      </c>
      <c r="H6" s="12"/>
      <c r="I6" s="16" t="s">
        <v>19</v>
      </c>
    </row>
    <row r="7" spans="1:9" ht="12.75">
      <c r="A7" s="17">
        <f>VLOOKUP(_nr1,A20:I267,1)</f>
        <v>1</v>
      </c>
      <c r="B7" s="17" t="str">
        <f>VLOOKUP(_nr1,A20:I267,2)</f>
        <v>McDonald Observatory, Texas</v>
      </c>
      <c r="C7" s="7">
        <f>VLOOKUP(_nr1,A20:I267,3)</f>
        <v>30.67147</v>
      </c>
      <c r="D7" s="7">
        <f>VLOOKUP(_nr1,A20:I267,4)</f>
        <v>255.9785</v>
      </c>
      <c r="E7" s="9">
        <f>VLOOKUP(_nr1,A20:I267,5)</f>
        <v>40937</v>
      </c>
      <c r="F7" s="18">
        <f>VLOOKUP(_nr1,A20:I267,6)</f>
        <v>0.2916666666666667</v>
      </c>
      <c r="G7" s="19">
        <f>VLOOKUP(_nr1,A20:I267,8)</f>
        <v>158.759375</v>
      </c>
      <c r="H7" s="19">
        <f>VLOOKUP(_nr1,A20:J267,10)</f>
        <v>-2.962777777777778</v>
      </c>
      <c r="I7" s="20">
        <f>deltaObs</f>
        <v>1.1153166356746065</v>
      </c>
    </row>
    <row r="8" spans="1:9" ht="12.75">
      <c r="A8" s="17">
        <f>VLOOKUP(_nr2,A20:I267,1)</f>
        <v>2</v>
      </c>
      <c r="B8" s="17" t="str">
        <f>VLOOKUP(_nr2,A20:I267,2)</f>
        <v>La Silla TRAPPIST</v>
      </c>
      <c r="C8" s="7">
        <f>VLOOKUP(_nr2,A20:I267,3)</f>
        <v>-29.254611</v>
      </c>
      <c r="D8" s="7">
        <f>VLOOKUP(_nr2,A20:I267,4)</f>
        <v>289.260611</v>
      </c>
      <c r="E8" s="9">
        <f>VLOOKUP(_nr2,A20:I267,5)</f>
        <v>40937</v>
      </c>
      <c r="F8" s="18">
        <f>VLOOKUP(_nr2,A20:I267,6)</f>
        <v>0.2916666666666667</v>
      </c>
      <c r="G8" s="19">
        <f>VLOOKUP(_nr2,A21:I268,8)</f>
        <v>158.75279166666667</v>
      </c>
      <c r="H8" s="19">
        <f>VLOOKUP(_nr2,A21:J268,10)</f>
        <v>-2.9491666666666667</v>
      </c>
      <c r="I8" s="20"/>
    </row>
    <row r="9" spans="1:8" ht="12.75">
      <c r="A9" s="21"/>
      <c r="B9" s="21"/>
      <c r="C9" s="21"/>
      <c r="D9" s="21"/>
      <c r="E9" s="21"/>
      <c r="F9" s="21"/>
      <c r="G9" s="21"/>
      <c r="H9" s="21"/>
    </row>
    <row r="10" spans="1:8" ht="12.75">
      <c r="A10" s="22"/>
      <c r="B10" s="22"/>
      <c r="C10" s="22"/>
      <c r="D10" s="22"/>
      <c r="E10" s="22"/>
      <c r="F10" s="22"/>
      <c r="G10" s="22"/>
      <c r="H10" s="22"/>
    </row>
    <row r="11" spans="2:8" ht="12.75">
      <c r="B11" s="23" t="s">
        <v>20</v>
      </c>
      <c r="C11" s="23"/>
      <c r="D11" s="23"/>
      <c r="E11" s="23"/>
      <c r="F11" s="23"/>
      <c r="G11" s="23"/>
      <c r="H11" s="11"/>
    </row>
    <row r="12" spans="2:8" ht="12.75">
      <c r="B12" s="24" t="s">
        <v>21</v>
      </c>
      <c r="C12" s="24"/>
      <c r="D12" s="24" t="s">
        <v>22</v>
      </c>
      <c r="E12" s="24"/>
      <c r="F12" s="25" t="s">
        <v>23</v>
      </c>
      <c r="G12" s="25" t="s">
        <v>24</v>
      </c>
      <c r="H12" s="26"/>
    </row>
    <row r="13" spans="2:8" ht="12.75">
      <c r="B13" s="24">
        <f>IF(F4="",0.5*(dEros1+dEros2),"")</f>
        <v>4175.426317247839</v>
      </c>
      <c r="C13" s="24"/>
      <c r="D13" s="12">
        <f>IF(F4="",VLOOKUP(t0+Obst1,'Distance of Eros'!A6:C63,3),"")</f>
        <v>0.17894929865855</v>
      </c>
      <c r="E13" s="12"/>
      <c r="F13" s="27">
        <f>IF(F4="",B13/D13,"")</f>
        <v>23333.013029656493</v>
      </c>
      <c r="G13" s="28">
        <f>IF(F4="",F13*RE,"")</f>
        <v>148821223.72497326</v>
      </c>
      <c r="H13" s="11"/>
    </row>
    <row r="14" spans="2:8" ht="12.75">
      <c r="B14" s="29" t="s">
        <v>25</v>
      </c>
      <c r="C14" s="30">
        <f>IF(F4="",delta,"")</f>
        <v>9.761599620257225</v>
      </c>
      <c r="D14" s="16"/>
      <c r="E14" s="16"/>
      <c r="F14" s="27"/>
      <c r="G14" s="28"/>
      <c r="H14" s="11"/>
    </row>
    <row r="15" spans="1:8" ht="12.75">
      <c r="A15" s="5"/>
      <c r="B15" s="5"/>
      <c r="C15" s="31"/>
      <c r="D15" s="31"/>
      <c r="E15" s="32"/>
      <c r="F15" s="33"/>
      <c r="G15" s="33"/>
      <c r="H15" s="34"/>
    </row>
    <row r="16" spans="1:8" ht="12.75">
      <c r="A16" s="35"/>
      <c r="B16" s="35"/>
      <c r="C16" s="36"/>
      <c r="D16" s="36"/>
      <c r="E16" s="37"/>
      <c r="F16" s="38"/>
      <c r="G16" s="38"/>
      <c r="H16" s="39"/>
    </row>
    <row r="17" spans="1:8" ht="12.75">
      <c r="A17" s="23" t="s">
        <v>26</v>
      </c>
      <c r="B17" s="23"/>
      <c r="C17" s="23"/>
      <c r="D17" s="23"/>
      <c r="E17" s="23"/>
      <c r="F17" s="23"/>
      <c r="G17" s="23"/>
      <c r="H17" s="23"/>
    </row>
    <row r="18" spans="1:10" ht="12.75">
      <c r="A18" s="16" t="s">
        <v>13</v>
      </c>
      <c r="B18" s="16" t="s">
        <v>14</v>
      </c>
      <c r="C18" s="12" t="s">
        <v>15</v>
      </c>
      <c r="D18" s="12"/>
      <c r="E18" s="16" t="s">
        <v>16</v>
      </c>
      <c r="F18" s="16" t="s">
        <v>17</v>
      </c>
      <c r="G18" s="12" t="s">
        <v>18</v>
      </c>
      <c r="H18" s="12"/>
      <c r="I18" s="12"/>
      <c r="J18" s="12"/>
    </row>
    <row r="19" spans="1:10" ht="12.75">
      <c r="A19" s="40"/>
      <c r="B19" s="40"/>
      <c r="C19" s="41" t="s">
        <v>27</v>
      </c>
      <c r="D19" s="41" t="s">
        <v>28</v>
      </c>
      <c r="E19" s="42"/>
      <c r="F19" s="41" t="s">
        <v>29</v>
      </c>
      <c r="G19" s="41" t="s">
        <v>30</v>
      </c>
      <c r="H19" s="43" t="s">
        <v>31</v>
      </c>
      <c r="I19" s="41" t="s">
        <v>32</v>
      </c>
      <c r="J19" s="43" t="s">
        <v>33</v>
      </c>
    </row>
    <row r="20" spans="1:10" ht="12.75">
      <c r="A20" s="44">
        <v>1</v>
      </c>
      <c r="B20" s="45" t="s">
        <v>34</v>
      </c>
      <c r="C20" s="46">
        <v>30.67147</v>
      </c>
      <c r="D20" s="46">
        <v>255.9785</v>
      </c>
      <c r="E20" s="47">
        <v>40937</v>
      </c>
      <c r="F20" s="48">
        <v>0.2916666666666667</v>
      </c>
      <c r="G20" s="49" t="s">
        <v>35</v>
      </c>
      <c r="H20" s="50">
        <f aca="true" t="shared" si="0" ref="H20:H29">IF(G20&lt;&gt;"",(VALUE(MID(G20,1,2))+VALUE(MID(G20,4,2))/60+VALUE(MID(G20,7,2))/3600+VALUE(MID(G20,10,2))/360000)*15,"")</f>
        <v>158.759375</v>
      </c>
      <c r="I20" s="51" t="s">
        <v>36</v>
      </c>
      <c r="J20" s="50">
        <f aca="true" t="shared" si="1" ref="J20:J29">IF(G20&lt;&gt;"",-(VALUE(MID(I20,2,2))+VALUE(MID(I20,5,2))/60+VALUE(MID(I20,8,2))/3600),"")</f>
        <v>-2.962777777777778</v>
      </c>
    </row>
    <row r="21" spans="1:10" ht="12.75">
      <c r="A21" s="44">
        <v>2</v>
      </c>
      <c r="B21" s="45" t="s">
        <v>37</v>
      </c>
      <c r="C21" s="46">
        <v>-29.254611</v>
      </c>
      <c r="D21" s="46">
        <v>289.260611</v>
      </c>
      <c r="E21" s="47">
        <v>40937</v>
      </c>
      <c r="F21" s="48">
        <v>0.2916666666666667</v>
      </c>
      <c r="G21" s="49" t="s">
        <v>38</v>
      </c>
      <c r="H21" s="50">
        <f t="shared" si="0"/>
        <v>158.75279166666667</v>
      </c>
      <c r="I21" s="51" t="s">
        <v>39</v>
      </c>
      <c r="J21" s="50">
        <f t="shared" si="1"/>
        <v>-2.9491666666666667</v>
      </c>
    </row>
    <row r="22" spans="1:10" ht="12.75">
      <c r="A22" s="44">
        <v>3</v>
      </c>
      <c r="B22" s="45" t="s">
        <v>40</v>
      </c>
      <c r="C22" s="46">
        <v>50</v>
      </c>
      <c r="D22" s="46">
        <v>7</v>
      </c>
      <c r="E22" s="47">
        <v>40937</v>
      </c>
      <c r="F22" s="48">
        <v>0.9583333333333334</v>
      </c>
      <c r="G22" s="49" t="s">
        <v>41</v>
      </c>
      <c r="H22" s="50">
        <f t="shared" si="0"/>
        <v>158.59870833333332</v>
      </c>
      <c r="I22" s="51" t="s">
        <v>42</v>
      </c>
      <c r="J22" s="50">
        <f t="shared" si="1"/>
        <v>-3.6922222222222225</v>
      </c>
    </row>
    <row r="23" spans="1:10" ht="12.75">
      <c r="A23" s="44">
        <v>4</v>
      </c>
      <c r="B23" s="45" t="s">
        <v>43</v>
      </c>
      <c r="C23" s="46">
        <v>-32.37555</v>
      </c>
      <c r="D23" s="46">
        <v>20.81081</v>
      </c>
      <c r="E23" s="47">
        <v>40937</v>
      </c>
      <c r="F23" s="48">
        <v>0.9583333333333334</v>
      </c>
      <c r="G23" s="49" t="s">
        <v>44</v>
      </c>
      <c r="H23" s="50">
        <f t="shared" si="0"/>
        <v>158.598</v>
      </c>
      <c r="I23" s="51" t="s">
        <v>45</v>
      </c>
      <c r="J23" s="50">
        <f t="shared" si="1"/>
        <v>-3.674722222222222</v>
      </c>
    </row>
    <row r="24" spans="1:10" ht="12.75">
      <c r="A24" s="44">
        <v>5</v>
      </c>
      <c r="B24" s="45"/>
      <c r="C24" s="46"/>
      <c r="D24" s="46"/>
      <c r="E24" s="47"/>
      <c r="F24" s="48"/>
      <c r="G24" s="48"/>
      <c r="H24" s="50">
        <f t="shared" si="0"/>
      </c>
      <c r="I24" s="51"/>
      <c r="J24" s="50">
        <f t="shared" si="1"/>
      </c>
    </row>
    <row r="25" spans="1:10" ht="12.75">
      <c r="A25" s="44">
        <v>6</v>
      </c>
      <c r="B25" s="45" t="s">
        <v>34</v>
      </c>
      <c r="C25" s="46">
        <v>30.67147</v>
      </c>
      <c r="D25" s="46">
        <v>255.9785</v>
      </c>
      <c r="E25" s="47">
        <v>40938</v>
      </c>
      <c r="F25" s="48">
        <v>0.2916666666666667</v>
      </c>
      <c r="G25" s="48" t="s">
        <v>46</v>
      </c>
      <c r="H25" s="50">
        <f t="shared" si="0"/>
        <v>158.51733333333334</v>
      </c>
      <c r="I25" s="51" t="s">
        <v>47</v>
      </c>
      <c r="J25" s="50">
        <f t="shared" si="1"/>
        <v>-4.046111111111111</v>
      </c>
    </row>
    <row r="26" spans="1:10" ht="12.75">
      <c r="A26" s="44">
        <v>7</v>
      </c>
      <c r="B26" s="45" t="s">
        <v>34</v>
      </c>
      <c r="C26" s="46">
        <v>30.67147</v>
      </c>
      <c r="D26" s="46">
        <v>255.9785</v>
      </c>
      <c r="E26" s="47">
        <v>40938</v>
      </c>
      <c r="F26" s="48">
        <v>0.2916666666666667</v>
      </c>
      <c r="G26" s="48" t="s">
        <v>48</v>
      </c>
      <c r="H26" s="50">
        <f t="shared" si="0"/>
        <v>158.51624999999999</v>
      </c>
      <c r="I26" s="51" t="s">
        <v>49</v>
      </c>
      <c r="J26" s="50">
        <f t="shared" si="1"/>
        <v>-4.050277777777778</v>
      </c>
    </row>
    <row r="27" spans="1:10" ht="12.75">
      <c r="A27" s="44">
        <v>8</v>
      </c>
      <c r="B27" s="45" t="s">
        <v>34</v>
      </c>
      <c r="C27" s="46">
        <v>30.67147</v>
      </c>
      <c r="D27" s="46">
        <v>255.9785</v>
      </c>
      <c r="E27" s="47">
        <v>40939</v>
      </c>
      <c r="F27" s="48">
        <v>0.2916666666666667</v>
      </c>
      <c r="G27" s="48" t="s">
        <v>50</v>
      </c>
      <c r="H27" s="50">
        <f t="shared" si="0"/>
        <v>158.25812499999998</v>
      </c>
      <c r="I27" s="51" t="s">
        <v>51</v>
      </c>
      <c r="J27" s="50">
        <f t="shared" si="1"/>
        <v>-5.12611111111111</v>
      </c>
    </row>
    <row r="28" spans="1:10" ht="12.75">
      <c r="A28" s="44">
        <v>9</v>
      </c>
      <c r="B28" s="45" t="s">
        <v>52</v>
      </c>
      <c r="C28" s="46">
        <v>36.93068432</v>
      </c>
      <c r="D28" s="46">
        <v>283</v>
      </c>
      <c r="E28" s="47">
        <v>40939</v>
      </c>
      <c r="F28" s="48">
        <v>0.2916666666666667</v>
      </c>
      <c r="G28" s="48" t="s">
        <v>53</v>
      </c>
      <c r="H28" s="50">
        <f t="shared" si="0"/>
        <v>158.25</v>
      </c>
      <c r="I28" s="51" t="s">
        <v>54</v>
      </c>
      <c r="J28" s="50">
        <f t="shared" si="1"/>
        <v>-5.133333333333334</v>
      </c>
    </row>
    <row r="29" spans="1:10" ht="12.75">
      <c r="A29" s="44">
        <v>10</v>
      </c>
      <c r="B29" s="45"/>
      <c r="C29" s="46"/>
      <c r="D29" s="46"/>
      <c r="E29" s="47"/>
      <c r="F29" s="48"/>
      <c r="G29" s="48"/>
      <c r="H29" s="50">
        <f t="shared" si="0"/>
      </c>
      <c r="I29" s="51"/>
      <c r="J29" s="50">
        <f t="shared" si="1"/>
      </c>
    </row>
    <row r="30" spans="1:10" ht="12.75">
      <c r="A30" s="44">
        <v>11</v>
      </c>
      <c r="B30" s="45" t="s">
        <v>55</v>
      </c>
      <c r="C30" s="46">
        <v>50.770802</v>
      </c>
      <c r="D30" s="46">
        <v>6.1053</v>
      </c>
      <c r="E30" s="47">
        <v>40935</v>
      </c>
      <c r="F30" s="48">
        <v>0.9928472222222222</v>
      </c>
      <c r="G30" s="48"/>
      <c r="H30" s="50">
        <v>159.04916666667</v>
      </c>
      <c r="I30" s="51"/>
      <c r="J30" s="50">
        <v>-1.5409472222222</v>
      </c>
    </row>
    <row r="31" spans="1:10" ht="12.75">
      <c r="A31" s="44">
        <v>12</v>
      </c>
      <c r="B31" s="45" t="s">
        <v>55</v>
      </c>
      <c r="C31" s="46">
        <v>50.770802</v>
      </c>
      <c r="D31" s="46">
        <v>6.1053</v>
      </c>
      <c r="E31" s="47">
        <v>40936</v>
      </c>
      <c r="F31" s="48">
        <v>0.00017361111111111112</v>
      </c>
      <c r="G31" s="48"/>
      <c r="H31" s="50">
        <v>159.04725</v>
      </c>
      <c r="I31" s="51"/>
      <c r="J31" s="50">
        <v>-1.549625</v>
      </c>
    </row>
    <row r="32" spans="1:10" ht="12.75">
      <c r="A32" s="44">
        <v>13</v>
      </c>
      <c r="B32" s="45" t="s">
        <v>55</v>
      </c>
      <c r="C32" s="46">
        <v>50.7684387</v>
      </c>
      <c r="D32" s="46">
        <v>6.10238176</v>
      </c>
      <c r="E32" s="47">
        <v>40936</v>
      </c>
      <c r="F32" s="48">
        <v>0.010590277777777777</v>
      </c>
      <c r="G32" s="48"/>
      <c r="H32" s="50">
        <v>159.04466666667</v>
      </c>
      <c r="I32" s="51"/>
      <c r="J32" s="50">
        <v>-1.5604722222222</v>
      </c>
    </row>
    <row r="33" spans="1:10" ht="12.75">
      <c r="A33" s="44">
        <v>14</v>
      </c>
      <c r="B33" s="45" t="s">
        <v>56</v>
      </c>
      <c r="C33" s="46">
        <v>13.23384699</v>
      </c>
      <c r="D33" s="46">
        <v>-59.64048244</v>
      </c>
      <c r="E33" s="47">
        <v>40936</v>
      </c>
      <c r="F33" s="48">
        <v>0.12083333333333333</v>
      </c>
      <c r="G33" s="48"/>
      <c r="H33" s="50">
        <v>159.01833333333</v>
      </c>
      <c r="I33" s="51"/>
      <c r="J33" s="50">
        <v>-1.6739444444444</v>
      </c>
    </row>
    <row r="34" spans="1:10" ht="12.75">
      <c r="A34" s="44">
        <v>15</v>
      </c>
      <c r="B34" s="45" t="s">
        <v>57</v>
      </c>
      <c r="C34" s="46">
        <v>-37.10268</v>
      </c>
      <c r="D34" s="46">
        <v>-56.865364</v>
      </c>
      <c r="E34" s="47">
        <v>40936</v>
      </c>
      <c r="F34" s="48">
        <v>0.12230324074074074</v>
      </c>
      <c r="G34" s="48"/>
      <c r="H34" s="50">
        <v>159.02541666667</v>
      </c>
      <c r="I34" s="51"/>
      <c r="J34" s="50">
        <v>-1.6655</v>
      </c>
    </row>
    <row r="35" spans="1:10" ht="12.75">
      <c r="A35" s="44">
        <v>16</v>
      </c>
      <c r="B35" s="45" t="s">
        <v>58</v>
      </c>
      <c r="C35" s="46">
        <v>29.70467687</v>
      </c>
      <c r="D35" s="46">
        <v>-95.77053687</v>
      </c>
      <c r="E35" s="47">
        <v>40936</v>
      </c>
      <c r="F35" s="48">
        <v>0.3125</v>
      </c>
      <c r="G35" s="48"/>
      <c r="H35" s="50">
        <v>158.97966666667</v>
      </c>
      <c r="I35" s="51"/>
      <c r="J35" s="50"/>
    </row>
    <row r="36" spans="1:10" ht="12.75">
      <c r="A36" s="44">
        <v>17</v>
      </c>
      <c r="B36" s="45" t="s">
        <v>59</v>
      </c>
      <c r="C36" s="46">
        <v>28.55779434</v>
      </c>
      <c r="D36" s="46">
        <v>-81.72503731</v>
      </c>
      <c r="E36" s="47">
        <v>40936</v>
      </c>
      <c r="F36" s="48">
        <v>0.2939467592592592</v>
      </c>
      <c r="G36" s="48"/>
      <c r="H36" s="50">
        <v>158.98179166667</v>
      </c>
      <c r="I36" s="51"/>
      <c r="J36" s="50">
        <v>-1.8685916666667</v>
      </c>
    </row>
    <row r="37" spans="1:10" ht="12.75">
      <c r="A37" s="44">
        <v>18</v>
      </c>
      <c r="B37" s="45" t="s">
        <v>60</v>
      </c>
      <c r="C37" s="46">
        <v>6.31063479</v>
      </c>
      <c r="D37" s="46">
        <v>99.77850838</v>
      </c>
      <c r="E37" s="47">
        <v>40936</v>
      </c>
      <c r="F37" s="48">
        <v>0.826412037037037</v>
      </c>
      <c r="G37" s="48"/>
      <c r="H37" s="50">
        <v>158.859625</v>
      </c>
      <c r="I37" s="51"/>
      <c r="J37" s="50">
        <v>-2.4489861111111</v>
      </c>
    </row>
    <row r="38" spans="1:10" ht="12.75">
      <c r="A38" s="44">
        <v>19</v>
      </c>
      <c r="B38" s="45" t="s">
        <v>61</v>
      </c>
      <c r="C38" s="46">
        <v>50.72346146</v>
      </c>
      <c r="D38" s="46">
        <v>6.0312969</v>
      </c>
      <c r="E38" s="47">
        <v>40936</v>
      </c>
      <c r="F38" s="48">
        <v>0.9585648148148148</v>
      </c>
      <c r="G38" s="48"/>
      <c r="H38" s="50">
        <v>159.05825</v>
      </c>
      <c r="I38" s="51"/>
      <c r="J38" s="50">
        <v>-1.5031388888889</v>
      </c>
    </row>
    <row r="39" spans="1:10" ht="12.75">
      <c r="A39" s="44">
        <v>20</v>
      </c>
      <c r="B39" s="45" t="s">
        <v>62</v>
      </c>
      <c r="C39" s="46">
        <v>49.77743752</v>
      </c>
      <c r="D39" s="46">
        <v>3.80587769</v>
      </c>
      <c r="E39" s="47">
        <v>40936</v>
      </c>
      <c r="F39" s="48">
        <v>0.9847222222222222</v>
      </c>
      <c r="G39" s="48"/>
      <c r="H39" s="50">
        <v>158.83229166667</v>
      </c>
      <c r="I39" s="51"/>
      <c r="J39" s="50">
        <v>-2.6298333333333</v>
      </c>
    </row>
    <row r="40" spans="1:10" ht="12.75">
      <c r="A40" s="44">
        <v>21</v>
      </c>
      <c r="B40" s="45" t="s">
        <v>59</v>
      </c>
      <c r="C40" s="46">
        <v>28.549444</v>
      </c>
      <c r="D40" s="46">
        <v>-81.772854</v>
      </c>
      <c r="E40" s="47">
        <v>40937</v>
      </c>
      <c r="F40" s="48">
        <v>0.20206018518518518</v>
      </c>
      <c r="G40" s="48"/>
      <c r="H40" s="50">
        <v>158.77916666667</v>
      </c>
      <c r="I40" s="51"/>
      <c r="J40" s="50">
        <v>-2.8643888888889</v>
      </c>
    </row>
    <row r="41" spans="1:10" ht="12.75">
      <c r="A41" s="44">
        <v>22</v>
      </c>
      <c r="B41" s="45" t="s">
        <v>58</v>
      </c>
      <c r="C41" s="46">
        <v>29.70467708</v>
      </c>
      <c r="D41" s="46">
        <v>-95.77051197</v>
      </c>
      <c r="E41" s="47">
        <v>40937</v>
      </c>
      <c r="F41" s="48">
        <v>0.31258101851851855</v>
      </c>
      <c r="G41" s="48"/>
      <c r="H41" s="50">
        <v>158.75191666667</v>
      </c>
      <c r="I41" s="51"/>
      <c r="J41" s="50">
        <v>-2.9855555555556</v>
      </c>
    </row>
    <row r="42" spans="1:10" ht="12.75">
      <c r="A42" s="44">
        <v>23</v>
      </c>
      <c r="B42" s="45" t="s">
        <v>63</v>
      </c>
      <c r="C42" s="46">
        <v>6.30348531</v>
      </c>
      <c r="D42" s="46">
        <v>99.77979584</v>
      </c>
      <c r="E42" s="47">
        <v>40937</v>
      </c>
      <c r="F42" s="48">
        <v>0.7781365740740741</v>
      </c>
      <c r="G42" s="48"/>
      <c r="H42" s="50">
        <v>158.63991666667</v>
      </c>
      <c r="I42" s="51"/>
      <c r="J42" s="50">
        <v>-3.4877277777778</v>
      </c>
    </row>
    <row r="43" spans="1:10" ht="12.75">
      <c r="A43" s="44">
        <v>24</v>
      </c>
      <c r="B43" s="45" t="s">
        <v>64</v>
      </c>
      <c r="C43" s="46">
        <v>36.65722336</v>
      </c>
      <c r="D43" s="46">
        <v>-4.57451177</v>
      </c>
      <c r="E43" s="47">
        <v>40937</v>
      </c>
      <c r="F43" s="48">
        <v>0.9565162037037037</v>
      </c>
      <c r="G43" s="48"/>
      <c r="H43" s="50">
        <v>158.58970833333</v>
      </c>
      <c r="I43" s="51"/>
      <c r="J43" s="50">
        <v>-3.7325472222222</v>
      </c>
    </row>
    <row r="44" spans="1:10" ht="12.75">
      <c r="A44" s="44">
        <v>25</v>
      </c>
      <c r="B44" s="45" t="s">
        <v>59</v>
      </c>
      <c r="C44" s="46">
        <v>28.55774722</v>
      </c>
      <c r="D44" s="46">
        <v>-81.72506949</v>
      </c>
      <c r="E44" s="47">
        <v>40938</v>
      </c>
      <c r="F44" s="48">
        <v>0.1342824074074074</v>
      </c>
      <c r="G44" s="48"/>
      <c r="H44" s="50">
        <v>158.464125</v>
      </c>
      <c r="I44" s="51"/>
      <c r="J44" s="50">
        <v>-3.8757805555556</v>
      </c>
    </row>
    <row r="45" spans="1:10" ht="12.75">
      <c r="A45" s="44">
        <v>26</v>
      </c>
      <c r="B45" s="45" t="s">
        <v>65</v>
      </c>
      <c r="C45" s="46">
        <v>30.67139</v>
      </c>
      <c r="D45" s="46">
        <v>-104.01668</v>
      </c>
      <c r="E45" s="47">
        <v>40938</v>
      </c>
      <c r="F45" s="48">
        <v>0.2916666666666667</v>
      </c>
      <c r="G45" s="48"/>
      <c r="H45" s="50">
        <v>158.51733333333</v>
      </c>
      <c r="I45" s="51"/>
      <c r="J45" s="50">
        <v>-4.0462222222222</v>
      </c>
    </row>
    <row r="46" spans="1:10" ht="12.75">
      <c r="A46" s="44">
        <v>27</v>
      </c>
      <c r="B46" s="45" t="s">
        <v>65</v>
      </c>
      <c r="C46" s="46">
        <v>30.67139</v>
      </c>
      <c r="D46" s="46">
        <v>-104.01668</v>
      </c>
      <c r="E46" s="47">
        <v>40938</v>
      </c>
      <c r="F46" s="48">
        <v>0.2916666666666667</v>
      </c>
      <c r="G46" s="48"/>
      <c r="H46" s="50">
        <v>158.51625</v>
      </c>
      <c r="I46" s="51"/>
      <c r="J46" s="50">
        <v>-4.0505166666667</v>
      </c>
    </row>
    <row r="47" spans="1:10" ht="12.75">
      <c r="A47" s="44">
        <v>28</v>
      </c>
      <c r="B47" s="45" t="s">
        <v>66</v>
      </c>
      <c r="C47" s="46">
        <v>43.825645</v>
      </c>
      <c r="D47" s="46">
        <v>87.616823</v>
      </c>
      <c r="E47" s="47">
        <v>40938</v>
      </c>
      <c r="F47" s="48">
        <v>0.7498842592592593</v>
      </c>
      <c r="G47" s="48"/>
      <c r="H47" s="50">
        <v>158.39966666667</v>
      </c>
      <c r="I47" s="51"/>
      <c r="J47" s="50">
        <v>-4.5474805555556</v>
      </c>
    </row>
    <row r="48" spans="1:10" ht="12.75">
      <c r="A48" s="44">
        <v>29</v>
      </c>
      <c r="B48" s="45" t="s">
        <v>66</v>
      </c>
      <c r="C48" s="46">
        <v>43.34715236</v>
      </c>
      <c r="D48" s="46">
        <v>87.29255676</v>
      </c>
      <c r="E48" s="47">
        <v>40938</v>
      </c>
      <c r="F48" s="48">
        <v>0.7499884259259259</v>
      </c>
      <c r="G48" s="48"/>
      <c r="H48" s="50">
        <v>158.399375</v>
      </c>
      <c r="I48" s="51"/>
      <c r="J48" s="50">
        <v>-4.547525</v>
      </c>
    </row>
    <row r="49" spans="1:10" ht="12.75">
      <c r="A49" s="44">
        <v>30</v>
      </c>
      <c r="B49" s="45" t="s">
        <v>66</v>
      </c>
      <c r="C49" s="46">
        <v>43.825645</v>
      </c>
      <c r="D49" s="46">
        <v>87.616823</v>
      </c>
      <c r="E49" s="47">
        <v>40938</v>
      </c>
      <c r="F49" s="48">
        <v>0.7501041666666667</v>
      </c>
      <c r="G49" s="48"/>
      <c r="H49" s="50">
        <v>158.39916666667</v>
      </c>
      <c r="I49" s="51"/>
      <c r="J49" s="50">
        <v>-4.5476111111111</v>
      </c>
    </row>
    <row r="50" spans="1:10" ht="12.75">
      <c r="A50" s="44">
        <v>31</v>
      </c>
      <c r="B50" s="45" t="s">
        <v>63</v>
      </c>
      <c r="C50" s="46">
        <v>6.30314406</v>
      </c>
      <c r="D50" s="46">
        <v>99.77876587</v>
      </c>
      <c r="E50" s="47">
        <v>40938</v>
      </c>
      <c r="F50" s="48">
        <v>0.7680439814814815</v>
      </c>
      <c r="G50" s="48"/>
      <c r="H50" s="50">
        <v>158.39291666667</v>
      </c>
      <c r="I50" s="51"/>
      <c r="J50" s="50">
        <v>-4.55845</v>
      </c>
    </row>
    <row r="51" spans="1:10" ht="12.75">
      <c r="A51" s="44">
        <v>32</v>
      </c>
      <c r="B51" s="45" t="s">
        <v>67</v>
      </c>
      <c r="C51" s="46">
        <v>18.51611735</v>
      </c>
      <c r="D51" s="46">
        <v>73.84919111</v>
      </c>
      <c r="E51" s="47">
        <v>40938</v>
      </c>
      <c r="F51" s="48">
        <v>0.7708333333333334</v>
      </c>
      <c r="G51" s="48"/>
      <c r="H51" s="50">
        <v>158.53875</v>
      </c>
      <c r="I51" s="51"/>
      <c r="J51" s="50">
        <v>-4.4643333333333</v>
      </c>
    </row>
    <row r="52" spans="1:10" ht="12.75">
      <c r="A52" s="44">
        <v>33</v>
      </c>
      <c r="B52" s="45" t="s">
        <v>68</v>
      </c>
      <c r="C52" s="46">
        <v>49.88523222</v>
      </c>
      <c r="D52" s="46">
        <v>10.91146795</v>
      </c>
      <c r="E52" s="47">
        <v>40938</v>
      </c>
      <c r="F52" s="48">
        <v>0.9583333333333334</v>
      </c>
      <c r="G52" s="48"/>
      <c r="H52" s="50">
        <v>158.34479166667</v>
      </c>
      <c r="I52" s="51"/>
      <c r="J52" s="50">
        <v>-4.7725</v>
      </c>
    </row>
    <row r="53" spans="1:10" ht="12.75">
      <c r="A53" s="44">
        <v>34</v>
      </c>
      <c r="B53" s="45" t="s">
        <v>69</v>
      </c>
      <c r="C53" s="46">
        <v>46.09760133</v>
      </c>
      <c r="D53" s="46">
        <v>14.4658177</v>
      </c>
      <c r="E53" s="47">
        <v>40938</v>
      </c>
      <c r="F53" s="48">
        <v>0.9652777777777778</v>
      </c>
      <c r="G53" s="48"/>
      <c r="H53" s="50">
        <v>158.342625</v>
      </c>
      <c r="I53" s="51"/>
      <c r="J53" s="50">
        <v>-4.7793888888889</v>
      </c>
    </row>
    <row r="54" spans="1:10" ht="12.75">
      <c r="A54" s="44">
        <v>35</v>
      </c>
      <c r="B54" s="45" t="s">
        <v>68</v>
      </c>
      <c r="C54" s="46">
        <v>49.88524222</v>
      </c>
      <c r="D54" s="46">
        <v>10.91144518</v>
      </c>
      <c r="E54" s="47">
        <v>40938</v>
      </c>
      <c r="F54" s="48">
        <v>0.9652777777777778</v>
      </c>
      <c r="G54" s="48"/>
      <c r="H54" s="50">
        <v>158.34270833333</v>
      </c>
      <c r="I54" s="51"/>
      <c r="J54" s="50">
        <v>-4.7799305555556</v>
      </c>
    </row>
    <row r="55" spans="1:10" ht="12.75">
      <c r="A55" s="44">
        <v>36</v>
      </c>
      <c r="B55" s="45" t="s">
        <v>68</v>
      </c>
      <c r="C55" s="46">
        <v>49.88524222</v>
      </c>
      <c r="D55" s="46">
        <v>10.91144518</v>
      </c>
      <c r="E55" s="47">
        <v>40938</v>
      </c>
      <c r="F55" s="48">
        <v>0.9668171296296296</v>
      </c>
      <c r="G55" s="48"/>
      <c r="H55" s="50">
        <v>158.34245833333</v>
      </c>
      <c r="I55" s="51"/>
      <c r="J55" s="50">
        <v>-4.7815027777778</v>
      </c>
    </row>
    <row r="56" spans="1:10" ht="12.75">
      <c r="A56" s="44">
        <v>37</v>
      </c>
      <c r="B56" s="45" t="s">
        <v>68</v>
      </c>
      <c r="C56" s="46">
        <v>49.88524222</v>
      </c>
      <c r="D56" s="46">
        <v>10.91144518</v>
      </c>
      <c r="E56" s="47">
        <v>40938</v>
      </c>
      <c r="F56" s="48">
        <v>0.9692476851851852</v>
      </c>
      <c r="G56" s="48"/>
      <c r="H56" s="50">
        <v>158.34145833333</v>
      </c>
      <c r="I56" s="51"/>
      <c r="J56" s="50">
        <v>-4.784319444444</v>
      </c>
    </row>
    <row r="57" spans="1:10" ht="12.75">
      <c r="A57" s="44">
        <v>38</v>
      </c>
      <c r="B57" s="45" t="s">
        <v>70</v>
      </c>
      <c r="C57" s="46">
        <v>29.763283</v>
      </c>
      <c r="D57" s="46">
        <v>-95.363271</v>
      </c>
      <c r="E57" s="47">
        <v>40938</v>
      </c>
      <c r="F57" s="48">
        <v>0.9810763888888889</v>
      </c>
      <c r="G57" s="48"/>
      <c r="H57" s="50">
        <v>158.34220833333</v>
      </c>
      <c r="I57" s="51"/>
      <c r="J57" s="50">
        <v>-4.7954944444444</v>
      </c>
    </row>
    <row r="58" spans="1:10" ht="12.75">
      <c r="A58" s="44">
        <v>39</v>
      </c>
      <c r="B58" s="45" t="s">
        <v>68</v>
      </c>
      <c r="C58" s="46">
        <v>49.88523222</v>
      </c>
      <c r="D58" s="46">
        <v>10.91146795</v>
      </c>
      <c r="E58" s="47">
        <v>40938</v>
      </c>
      <c r="F58" s="48">
        <v>0.9810763888888889</v>
      </c>
      <c r="G58" s="48"/>
      <c r="H58" s="50">
        <v>158.33779166667</v>
      </c>
      <c r="I58" s="51"/>
      <c r="J58" s="50">
        <v>-4.7802805555556</v>
      </c>
    </row>
    <row r="59" spans="1:10" ht="12.75">
      <c r="A59" s="44">
        <v>40</v>
      </c>
      <c r="B59" s="45" t="s">
        <v>68</v>
      </c>
      <c r="C59" s="46">
        <v>49.88523222</v>
      </c>
      <c r="D59" s="46">
        <v>10.91146795</v>
      </c>
      <c r="E59" s="47">
        <v>40938</v>
      </c>
      <c r="F59" s="48">
        <v>0.9830555555555556</v>
      </c>
      <c r="G59" s="48"/>
      <c r="H59" s="50">
        <v>158.33716666667</v>
      </c>
      <c r="I59" s="51"/>
      <c r="J59" s="50">
        <v>-4.799425</v>
      </c>
    </row>
    <row r="60" spans="1:10" ht="12.75">
      <c r="A60" s="44">
        <v>41</v>
      </c>
      <c r="B60" s="45" t="s">
        <v>68</v>
      </c>
      <c r="C60" s="46">
        <v>49.88523222</v>
      </c>
      <c r="D60" s="46">
        <v>10.91146795</v>
      </c>
      <c r="E60" s="47">
        <v>40938</v>
      </c>
      <c r="F60" s="48">
        <v>0.9838657407407408</v>
      </c>
      <c r="G60" s="48"/>
      <c r="H60" s="50">
        <v>158.33708333333</v>
      </c>
      <c r="I60" s="51"/>
      <c r="J60" s="50">
        <v>-4.7997555555556</v>
      </c>
    </row>
    <row r="61" spans="1:10" ht="12.75">
      <c r="A61" s="44">
        <v>42</v>
      </c>
      <c r="B61" s="45" t="s">
        <v>68</v>
      </c>
      <c r="C61" s="46">
        <v>49.88523222</v>
      </c>
      <c r="D61" s="46">
        <v>10.91146795</v>
      </c>
      <c r="E61" s="47">
        <v>40938</v>
      </c>
      <c r="F61" s="48">
        <v>0.9862962962962962</v>
      </c>
      <c r="G61" s="48"/>
      <c r="H61" s="50">
        <v>158.33625</v>
      </c>
      <c r="I61" s="51"/>
      <c r="J61" s="50">
        <v>-4.8026388888889</v>
      </c>
    </row>
    <row r="62" spans="1:10" ht="12.75">
      <c r="A62" s="44">
        <v>43</v>
      </c>
      <c r="B62" s="45" t="s">
        <v>68</v>
      </c>
      <c r="C62" s="46">
        <v>49.88523222</v>
      </c>
      <c r="D62" s="46">
        <v>10.91146795</v>
      </c>
      <c r="E62" s="47">
        <v>40938</v>
      </c>
      <c r="F62" s="48">
        <v>0.9911574074074073</v>
      </c>
      <c r="G62" s="48"/>
      <c r="H62" s="50">
        <v>158.3345</v>
      </c>
      <c r="I62" s="51"/>
      <c r="J62" s="50">
        <v>-4.8076305555556</v>
      </c>
    </row>
    <row r="63" spans="1:10" ht="12.75">
      <c r="A63" s="44">
        <v>44</v>
      </c>
      <c r="B63" s="45" t="s">
        <v>68</v>
      </c>
      <c r="C63" s="46">
        <v>49.88523222</v>
      </c>
      <c r="D63" s="46">
        <v>10.91146795</v>
      </c>
      <c r="E63" s="47">
        <v>40938</v>
      </c>
      <c r="F63" s="48">
        <v>0.9968287037037037</v>
      </c>
      <c r="G63" s="48"/>
      <c r="H63" s="50">
        <v>158.33295833333</v>
      </c>
      <c r="I63" s="51"/>
      <c r="J63" s="50">
        <v>-4.8140583333333</v>
      </c>
    </row>
    <row r="64" spans="1:10" ht="12.75">
      <c r="A64" s="44">
        <v>45</v>
      </c>
      <c r="B64" s="45" t="s">
        <v>71</v>
      </c>
      <c r="C64" s="46">
        <v>36.93015051</v>
      </c>
      <c r="D64" s="46">
        <v>-76.52867549</v>
      </c>
      <c r="E64" s="47">
        <v>40939</v>
      </c>
      <c r="F64" s="48">
        <v>0.25</v>
      </c>
      <c r="G64" s="48"/>
      <c r="H64" s="50">
        <v>158.2666375</v>
      </c>
      <c r="I64" s="51"/>
      <c r="J64" s="50">
        <v>-5.0829194444444</v>
      </c>
    </row>
    <row r="65" spans="1:10" ht="12.75">
      <c r="A65" s="44">
        <v>46</v>
      </c>
      <c r="B65" s="45" t="s">
        <v>71</v>
      </c>
      <c r="C65" s="46">
        <v>36.93015051</v>
      </c>
      <c r="D65" s="46">
        <v>-76.52867549</v>
      </c>
      <c r="E65" s="47">
        <v>40939</v>
      </c>
      <c r="F65" s="48">
        <v>0.2604166666666667</v>
      </c>
      <c r="G65" s="48"/>
      <c r="H65" s="50">
        <v>158.2620625</v>
      </c>
      <c r="I65" s="51"/>
      <c r="J65" s="50">
        <v>-5.0942611111111</v>
      </c>
    </row>
    <row r="66" spans="1:10" ht="12.75">
      <c r="A66" s="44">
        <v>47</v>
      </c>
      <c r="B66" s="45" t="s">
        <v>71</v>
      </c>
      <c r="C66" s="46">
        <v>36.93015051</v>
      </c>
      <c r="D66" s="46">
        <v>-76.52867549</v>
      </c>
      <c r="E66" s="47">
        <v>40939</v>
      </c>
      <c r="F66" s="48">
        <v>0.2708333333333333</v>
      </c>
      <c r="G66" s="48"/>
      <c r="H66" s="50">
        <v>158.259375</v>
      </c>
      <c r="I66" s="51"/>
      <c r="J66" s="50">
        <v>-5.1055805555556</v>
      </c>
    </row>
    <row r="67" spans="1:10" ht="12.75">
      <c r="A67" s="44">
        <v>48</v>
      </c>
      <c r="B67" s="45" t="s">
        <v>71</v>
      </c>
      <c r="C67" s="46">
        <v>36.93015051</v>
      </c>
      <c r="D67" s="46">
        <v>-76.52867549</v>
      </c>
      <c r="E67" s="47">
        <v>40939</v>
      </c>
      <c r="F67" s="48">
        <v>0.28125</v>
      </c>
      <c r="G67" s="48"/>
      <c r="H67" s="50">
        <v>158.25574583333</v>
      </c>
      <c r="I67" s="51"/>
      <c r="J67" s="50">
        <v>-5.1169111111111</v>
      </c>
    </row>
    <row r="68" spans="1:10" ht="12.75">
      <c r="A68" s="44">
        <v>49</v>
      </c>
      <c r="B68" s="45" t="s">
        <v>65</v>
      </c>
      <c r="C68" s="46">
        <v>30.67139</v>
      </c>
      <c r="D68" s="46">
        <v>-104.01668</v>
      </c>
      <c r="E68" s="47">
        <v>40939</v>
      </c>
      <c r="F68" s="48">
        <v>0.2916666666666667</v>
      </c>
      <c r="G68" s="48"/>
      <c r="H68" s="50">
        <v>158.258125</v>
      </c>
      <c r="I68" s="51"/>
      <c r="J68" s="50">
        <v>-5.1261972222222</v>
      </c>
    </row>
    <row r="69" spans="1:10" ht="12.75">
      <c r="A69" s="44">
        <v>50</v>
      </c>
      <c r="B69" s="45" t="s">
        <v>71</v>
      </c>
      <c r="C69" s="46">
        <v>36.93015051</v>
      </c>
      <c r="D69" s="46">
        <v>-76.52867549</v>
      </c>
      <c r="E69" s="47">
        <v>40939</v>
      </c>
      <c r="F69" s="48">
        <v>0.2916666666666667</v>
      </c>
      <c r="G69" s="48"/>
      <c r="H69" s="50">
        <v>158.25210416667</v>
      </c>
      <c r="I69" s="51"/>
      <c r="J69" s="50">
        <v>-5.1273</v>
      </c>
    </row>
    <row r="70" spans="1:10" ht="12.75">
      <c r="A70" s="44">
        <v>51</v>
      </c>
      <c r="B70" s="45" t="s">
        <v>63</v>
      </c>
      <c r="C70" s="46">
        <v>6.3126989</v>
      </c>
      <c r="D70" s="46">
        <v>99.77739258</v>
      </c>
      <c r="E70" s="47">
        <v>40939</v>
      </c>
      <c r="F70" s="48">
        <v>0.7434259259259259</v>
      </c>
      <c r="G70" s="48"/>
      <c r="H70" s="50">
        <v>158.13570833333</v>
      </c>
      <c r="I70" s="51"/>
      <c r="J70" s="50">
        <v>-5.6043388888889</v>
      </c>
    </row>
    <row r="71" spans="1:10" ht="12.75">
      <c r="A71" s="44">
        <v>52</v>
      </c>
      <c r="B71" s="45" t="s">
        <v>63</v>
      </c>
      <c r="C71" s="46">
        <v>6.3126989</v>
      </c>
      <c r="D71" s="46">
        <v>99.77739258</v>
      </c>
      <c r="E71" s="47">
        <v>40939</v>
      </c>
      <c r="F71" s="48">
        <v>0.7434259259259259</v>
      </c>
      <c r="G71" s="48"/>
      <c r="H71" s="50">
        <v>158.13570833333</v>
      </c>
      <c r="I71" s="51"/>
      <c r="J71" s="50">
        <v>-5.6043388888889</v>
      </c>
    </row>
    <row r="72" spans="1:10" ht="12.75">
      <c r="A72" s="44">
        <v>53</v>
      </c>
      <c r="B72" s="45" t="s">
        <v>72</v>
      </c>
      <c r="C72" s="46">
        <v>48.17070065</v>
      </c>
      <c r="D72" s="46">
        <v>16.41064531</v>
      </c>
      <c r="E72" s="47">
        <v>40939</v>
      </c>
      <c r="F72" s="48">
        <v>0.929236111111111</v>
      </c>
      <c r="G72" s="48"/>
      <c r="H72" s="50">
        <v>158.087375</v>
      </c>
      <c r="I72" s="51"/>
      <c r="J72" s="50">
        <v>-5.8099444444444</v>
      </c>
    </row>
    <row r="73" spans="1:10" ht="12.75">
      <c r="A73" s="44">
        <v>54</v>
      </c>
      <c r="B73" s="45" t="s">
        <v>55</v>
      </c>
      <c r="C73" s="46">
        <v>50.76845427</v>
      </c>
      <c r="D73" s="46">
        <v>6.10259633</v>
      </c>
      <c r="E73" s="47">
        <v>40939</v>
      </c>
      <c r="F73" s="48">
        <v>0.9560995370370371</v>
      </c>
      <c r="G73" s="48"/>
      <c r="H73" s="50">
        <v>158.07816666667</v>
      </c>
      <c r="I73" s="51"/>
      <c r="J73" s="50">
        <v>-5.83895</v>
      </c>
    </row>
    <row r="74" spans="1:10" ht="12.75">
      <c r="A74" s="44">
        <v>55</v>
      </c>
      <c r="B74" s="45" t="s">
        <v>73</v>
      </c>
      <c r="C74" s="46">
        <v>37.25875143</v>
      </c>
      <c r="D74" s="46">
        <v>-6.93535716</v>
      </c>
      <c r="E74" s="47">
        <v>40939</v>
      </c>
      <c r="F74" s="48">
        <v>0.9583333333333334</v>
      </c>
      <c r="G74" s="48"/>
      <c r="H74" s="50">
        <v>158.08029166667</v>
      </c>
      <c r="I74" s="51"/>
      <c r="J74" s="50">
        <v>-5.8386861111111</v>
      </c>
    </row>
    <row r="75" spans="1:10" ht="12.75">
      <c r="A75" s="44">
        <v>56</v>
      </c>
      <c r="B75" s="45" t="s">
        <v>68</v>
      </c>
      <c r="C75" s="46">
        <v>49.88523222</v>
      </c>
      <c r="D75" s="46">
        <v>10.91146795</v>
      </c>
      <c r="E75" s="47">
        <v>40939</v>
      </c>
      <c r="F75" s="48">
        <v>0.9583333333333334</v>
      </c>
      <c r="G75" s="48"/>
      <c r="H75" s="50">
        <v>158.07654166667</v>
      </c>
      <c r="I75" s="51"/>
      <c r="J75" s="50">
        <v>-5.8410555555556</v>
      </c>
    </row>
    <row r="76" spans="1:10" ht="12.75">
      <c r="A76" s="44">
        <v>57</v>
      </c>
      <c r="B76" s="45" t="s">
        <v>61</v>
      </c>
      <c r="C76" s="46">
        <v>50.72372305</v>
      </c>
      <c r="D76" s="46">
        <v>6.0312002</v>
      </c>
      <c r="E76" s="47">
        <v>40939</v>
      </c>
      <c r="F76" s="48">
        <v>0.9583333333333334</v>
      </c>
      <c r="G76" s="48"/>
      <c r="H76" s="50">
        <v>158.077125</v>
      </c>
      <c r="I76" s="51"/>
      <c r="J76" s="50">
        <v>-5.8410277777778</v>
      </c>
    </row>
    <row r="77" spans="1:10" ht="12.75">
      <c r="A77" s="44">
        <v>58</v>
      </c>
      <c r="B77" s="45" t="s">
        <v>74</v>
      </c>
      <c r="C77" s="46">
        <v>50.91023731</v>
      </c>
      <c r="D77" s="46">
        <v>8.02561946</v>
      </c>
      <c r="E77" s="47">
        <v>40939</v>
      </c>
      <c r="F77" s="48">
        <v>0.9583449074074074</v>
      </c>
      <c r="G77" s="48"/>
      <c r="H77" s="50">
        <v>158.07691666667</v>
      </c>
      <c r="I77" s="51"/>
      <c r="J77" s="50">
        <v>-5.8411194444444</v>
      </c>
    </row>
    <row r="78" spans="1:10" ht="12.75">
      <c r="A78" s="44">
        <v>59</v>
      </c>
      <c r="B78" s="45" t="s">
        <v>75</v>
      </c>
      <c r="C78" s="46">
        <v>50.75871843</v>
      </c>
      <c r="D78" s="46">
        <v>6.07022241</v>
      </c>
      <c r="E78" s="47">
        <v>40939</v>
      </c>
      <c r="F78" s="48">
        <v>0.9583912037037038</v>
      </c>
      <c r="G78" s="48"/>
      <c r="H78" s="50">
        <v>158.07708333333</v>
      </c>
      <c r="I78" s="51"/>
      <c r="J78" s="50">
        <v>-5.8416388888889</v>
      </c>
    </row>
    <row r="79" spans="1:10" ht="12.75">
      <c r="A79" s="44">
        <v>60</v>
      </c>
      <c r="B79" s="45" t="s">
        <v>55</v>
      </c>
      <c r="C79" s="46">
        <v>50.76841356</v>
      </c>
      <c r="D79" s="46">
        <v>6.10255342</v>
      </c>
      <c r="E79" s="47">
        <v>40939</v>
      </c>
      <c r="F79" s="48">
        <v>0.9586111111111112</v>
      </c>
      <c r="G79" s="48"/>
      <c r="H79" s="50">
        <v>158.07691666667</v>
      </c>
      <c r="I79" s="51"/>
      <c r="J79" s="50">
        <v>-5.8421277777778</v>
      </c>
    </row>
    <row r="80" spans="1:10" ht="12.75">
      <c r="A80" s="44">
        <v>61</v>
      </c>
      <c r="B80" s="45" t="s">
        <v>55</v>
      </c>
      <c r="C80" s="46">
        <v>50.76841356</v>
      </c>
      <c r="D80" s="46">
        <v>6.10272508</v>
      </c>
      <c r="E80" s="47">
        <v>40939</v>
      </c>
      <c r="F80" s="48">
        <v>0.9619791666666666</v>
      </c>
      <c r="G80" s="48"/>
      <c r="H80" s="50">
        <v>158.076</v>
      </c>
      <c r="I80" s="51"/>
      <c r="J80" s="50">
        <v>-5.8451722222222</v>
      </c>
    </row>
    <row r="81" spans="1:10" ht="12.75">
      <c r="A81" s="44">
        <v>62</v>
      </c>
      <c r="B81" s="45" t="s">
        <v>76</v>
      </c>
      <c r="C81" s="46">
        <v>38.7085799</v>
      </c>
      <c r="D81" s="46">
        <v>-4.1111465</v>
      </c>
      <c r="E81" s="47">
        <v>40939</v>
      </c>
      <c r="F81" s="48">
        <v>0.9689467592592593</v>
      </c>
      <c r="G81" s="48"/>
      <c r="H81" s="50">
        <v>158.07645833333</v>
      </c>
      <c r="I81" s="51"/>
      <c r="J81" s="50">
        <v>-5.8507777777778</v>
      </c>
    </row>
    <row r="82" spans="1:10" ht="12.75">
      <c r="A82" s="44">
        <v>63</v>
      </c>
      <c r="B82" s="45" t="s">
        <v>77</v>
      </c>
      <c r="C82" s="46">
        <v>30.67139</v>
      </c>
      <c r="D82" s="46">
        <v>-104.01668</v>
      </c>
      <c r="E82" s="47">
        <v>40940</v>
      </c>
      <c r="F82" s="48">
        <v>0.2916666666666667</v>
      </c>
      <c r="G82" s="48"/>
      <c r="H82" s="50">
        <v>157.9825</v>
      </c>
      <c r="I82" s="51"/>
      <c r="J82" s="50">
        <v>-6.1898833333333</v>
      </c>
    </row>
    <row r="83" spans="1:10" ht="12.75">
      <c r="A83" s="44">
        <v>64</v>
      </c>
      <c r="B83" s="45" t="s">
        <v>78</v>
      </c>
      <c r="C83" s="46">
        <v>53.0058732</v>
      </c>
      <c r="D83" s="46">
        <v>-112.8491642</v>
      </c>
      <c r="E83" s="47">
        <v>40940</v>
      </c>
      <c r="F83" s="48">
        <v>0.29322916666666665</v>
      </c>
      <c r="G83" s="48"/>
      <c r="H83" s="50">
        <v>158.487875</v>
      </c>
      <c r="I83" s="51"/>
      <c r="J83" s="50">
        <v>-4.8690388888889</v>
      </c>
    </row>
    <row r="84" spans="1:10" ht="12.75">
      <c r="A84" s="44">
        <v>65</v>
      </c>
      <c r="B84" s="45" t="s">
        <v>66</v>
      </c>
      <c r="C84" s="46">
        <v>43.825645</v>
      </c>
      <c r="D84" s="46">
        <v>87.616823</v>
      </c>
      <c r="E84" s="47">
        <v>40940</v>
      </c>
      <c r="F84" s="48">
        <v>0.7499884259259259</v>
      </c>
      <c r="G84" s="48"/>
      <c r="H84" s="50">
        <v>157.85491666667</v>
      </c>
      <c r="I84" s="51"/>
      <c r="J84" s="50">
        <v>-6.6759166666667</v>
      </c>
    </row>
    <row r="85" spans="1:10" ht="12.75">
      <c r="A85" s="44">
        <v>66</v>
      </c>
      <c r="B85" s="45" t="s">
        <v>63</v>
      </c>
      <c r="C85" s="46">
        <v>6.30314406</v>
      </c>
      <c r="D85" s="46">
        <v>99.77945251</v>
      </c>
      <c r="E85" s="47">
        <v>40940</v>
      </c>
      <c r="F85" s="48">
        <v>0.7500694444444443</v>
      </c>
      <c r="G85" s="48"/>
      <c r="H85" s="50">
        <v>157.853875</v>
      </c>
      <c r="I85" s="51"/>
      <c r="J85" s="50">
        <v>-6.6686638888889</v>
      </c>
    </row>
    <row r="86" spans="1:10" ht="12.75">
      <c r="A86" s="44">
        <v>67</v>
      </c>
      <c r="B86" s="45" t="s">
        <v>68</v>
      </c>
      <c r="C86" s="46">
        <v>49.88511588</v>
      </c>
      <c r="D86" s="46">
        <v>10.91153948</v>
      </c>
      <c r="E86" s="47">
        <v>40940</v>
      </c>
      <c r="F86" s="48">
        <v>0.958449074074074</v>
      </c>
      <c r="G86" s="48"/>
      <c r="H86" s="50">
        <v>157.79454166667</v>
      </c>
      <c r="I86" s="51"/>
      <c r="J86" s="50">
        <v>-6.8953055555556</v>
      </c>
    </row>
    <row r="87" spans="1:10" ht="12.75">
      <c r="A87" s="44">
        <v>68</v>
      </c>
      <c r="B87" s="45" t="s">
        <v>68</v>
      </c>
      <c r="C87" s="46">
        <v>49.88511588</v>
      </c>
      <c r="D87" s="46">
        <v>10.91153948</v>
      </c>
      <c r="E87" s="47">
        <v>40940</v>
      </c>
      <c r="F87" s="48">
        <v>0.9586111111111112</v>
      </c>
      <c r="G87" s="48"/>
      <c r="H87" s="50">
        <v>157.79429166667</v>
      </c>
      <c r="I87" s="51"/>
      <c r="J87" s="50">
        <v>-6.8953194444444</v>
      </c>
    </row>
    <row r="88" spans="1:10" ht="12.75">
      <c r="A88" s="44">
        <v>69</v>
      </c>
      <c r="B88" s="45" t="s">
        <v>55</v>
      </c>
      <c r="C88" s="46">
        <v>50.76843388</v>
      </c>
      <c r="D88" s="46">
        <v>6.10269289</v>
      </c>
      <c r="E88" s="47">
        <v>40940</v>
      </c>
      <c r="F88" s="48">
        <v>0.958761574074074</v>
      </c>
      <c r="G88" s="48"/>
      <c r="H88" s="50">
        <v>157.79458333333</v>
      </c>
      <c r="I88" s="51"/>
      <c r="J88" s="50">
        <v>-6.8957444444444</v>
      </c>
    </row>
    <row r="89" spans="1:10" ht="12.75">
      <c r="A89" s="44">
        <v>70</v>
      </c>
      <c r="B89" s="45" t="s">
        <v>55</v>
      </c>
      <c r="C89" s="46">
        <v>50.76842713</v>
      </c>
      <c r="D89" s="46">
        <v>6.10261779</v>
      </c>
      <c r="E89" s="47">
        <v>40940</v>
      </c>
      <c r="F89" s="48">
        <v>0.9622106481481482</v>
      </c>
      <c r="G89" s="48"/>
      <c r="H89" s="50">
        <v>157.79333333333</v>
      </c>
      <c r="I89" s="51"/>
      <c r="J89" s="50">
        <v>-6.8995111111111</v>
      </c>
    </row>
    <row r="90" spans="1:10" ht="12.75">
      <c r="A90" s="44">
        <v>71</v>
      </c>
      <c r="B90" s="45" t="s">
        <v>79</v>
      </c>
      <c r="C90" s="46">
        <v>20.69497595</v>
      </c>
      <c r="D90" s="46">
        <v>-103.37966638</v>
      </c>
      <c r="E90" s="47">
        <v>40941</v>
      </c>
      <c r="F90" s="48">
        <v>0</v>
      </c>
      <c r="G90" s="48"/>
      <c r="H90" s="50">
        <v>157.40195833333</v>
      </c>
      <c r="I90" s="51"/>
      <c r="J90" s="50">
        <v>-10.493463888889</v>
      </c>
    </row>
    <row r="91" spans="1:10" ht="12.75">
      <c r="A91" s="44">
        <v>72</v>
      </c>
      <c r="B91" s="45" t="s">
        <v>80</v>
      </c>
      <c r="C91" s="46">
        <v>-41.13939989</v>
      </c>
      <c r="D91" s="46">
        <v>-71.29948502</v>
      </c>
      <c r="E91" s="47">
        <v>40941</v>
      </c>
      <c r="F91" s="48">
        <v>0.1842013888888889</v>
      </c>
      <c r="G91" s="48"/>
      <c r="H91" s="50">
        <v>157.73116666667</v>
      </c>
      <c r="I91" s="51"/>
      <c r="J91" s="50">
        <v>-7.1128138888889</v>
      </c>
    </row>
    <row r="92" spans="1:10" ht="12.75">
      <c r="A92" s="44">
        <v>73</v>
      </c>
      <c r="B92" s="45" t="s">
        <v>63</v>
      </c>
      <c r="C92" s="46">
        <v>6.31338138</v>
      </c>
      <c r="D92" s="46">
        <v>99.78013916</v>
      </c>
      <c r="E92" s="47">
        <v>40941</v>
      </c>
      <c r="F92" s="48">
        <v>0.830949074074074</v>
      </c>
      <c r="G92" s="48"/>
      <c r="H92" s="50">
        <v>157.53004166667</v>
      </c>
      <c r="I92" s="51"/>
      <c r="J92" s="50">
        <v>-7.7939666666667</v>
      </c>
    </row>
    <row r="93" spans="1:10" ht="12.75">
      <c r="A93" s="44">
        <v>74</v>
      </c>
      <c r="B93" s="45" t="s">
        <v>68</v>
      </c>
      <c r="C93" s="46">
        <v>49.88522649</v>
      </c>
      <c r="D93" s="46">
        <v>10.91153948</v>
      </c>
      <c r="E93" s="47">
        <v>40941</v>
      </c>
      <c r="F93" s="48">
        <v>0.9582638888888889</v>
      </c>
      <c r="G93" s="48"/>
      <c r="H93" s="50">
        <v>157.49908333333</v>
      </c>
      <c r="I93" s="51"/>
      <c r="J93" s="50">
        <v>-7.9335888888889</v>
      </c>
    </row>
    <row r="94" spans="1:10" ht="12.75">
      <c r="A94" s="44">
        <v>75</v>
      </c>
      <c r="B94" s="45" t="s">
        <v>61</v>
      </c>
      <c r="C94" s="46">
        <v>50.72346146</v>
      </c>
      <c r="D94" s="46">
        <v>6.0312969</v>
      </c>
      <c r="E94" s="47">
        <v>40941</v>
      </c>
      <c r="F94" s="48">
        <v>0.9583680555555555</v>
      </c>
      <c r="G94" s="48"/>
      <c r="H94" s="50">
        <v>157.49954166667</v>
      </c>
      <c r="I94" s="51"/>
      <c r="J94" s="50">
        <v>157.49954166667</v>
      </c>
    </row>
    <row r="95" spans="1:10" ht="12.75">
      <c r="A95" s="44">
        <v>76</v>
      </c>
      <c r="B95" s="45" t="s">
        <v>81</v>
      </c>
      <c r="C95" s="46">
        <v>36.33593809</v>
      </c>
      <c r="D95" s="46">
        <v>-97.8980651</v>
      </c>
      <c r="E95" s="47">
        <v>40942</v>
      </c>
      <c r="F95" s="48">
        <v>0.25</v>
      </c>
      <c r="G95" s="48"/>
      <c r="H95" s="50">
        <v>157.709125</v>
      </c>
      <c r="I95" s="51"/>
      <c r="J95" s="50">
        <v>157.709125</v>
      </c>
    </row>
    <row r="96" spans="1:10" ht="12.75">
      <c r="A96" s="44">
        <v>77</v>
      </c>
      <c r="B96" s="45" t="s">
        <v>82</v>
      </c>
      <c r="C96" s="46">
        <v>20.69508544</v>
      </c>
      <c r="D96" s="46">
        <v>-103.37970822</v>
      </c>
      <c r="E96" s="47">
        <v>40942</v>
      </c>
      <c r="F96" s="48">
        <v>0.26011574074074073</v>
      </c>
      <c r="G96" s="48"/>
      <c r="H96" s="50">
        <v>157.41175</v>
      </c>
      <c r="I96" s="51"/>
      <c r="J96" s="50">
        <v>-8.239</v>
      </c>
    </row>
    <row r="97" spans="1:10" ht="12.75">
      <c r="A97" s="44">
        <v>78</v>
      </c>
      <c r="B97" s="45" t="s">
        <v>83</v>
      </c>
      <c r="C97" s="46">
        <v>20.69511</v>
      </c>
      <c r="D97" s="46">
        <v>-103.3796106</v>
      </c>
      <c r="E97" s="47">
        <v>40942</v>
      </c>
      <c r="F97" s="48">
        <v>0.2809143518518518</v>
      </c>
      <c r="G97" s="48"/>
      <c r="H97" s="50">
        <v>157.40358333333</v>
      </c>
      <c r="I97" s="51"/>
      <c r="J97" s="50">
        <v>-8.2603333333333</v>
      </c>
    </row>
    <row r="98" spans="1:10" ht="12.75">
      <c r="A98" s="44">
        <v>79</v>
      </c>
      <c r="B98" s="45" t="s">
        <v>84</v>
      </c>
      <c r="C98" s="46">
        <v>20.69520987</v>
      </c>
      <c r="D98" s="46">
        <v>-103.37966114</v>
      </c>
      <c r="E98" s="47">
        <v>40942</v>
      </c>
      <c r="F98" s="48">
        <v>0.2833912037037037</v>
      </c>
      <c r="G98" s="48"/>
      <c r="H98" s="50">
        <v>157.40270833333</v>
      </c>
      <c r="I98" s="51"/>
      <c r="J98" s="50">
        <v>-8.26275</v>
      </c>
    </row>
    <row r="99" spans="1:10" ht="12.75">
      <c r="A99" s="44">
        <v>80</v>
      </c>
      <c r="B99" s="45" t="s">
        <v>85</v>
      </c>
      <c r="C99" s="46">
        <v>20.69509756</v>
      </c>
      <c r="D99" s="46">
        <v>-103.37957593</v>
      </c>
      <c r="E99" s="47">
        <v>40942</v>
      </c>
      <c r="F99" s="48">
        <v>0.2860300925925926</v>
      </c>
      <c r="G99" s="48"/>
      <c r="H99" s="50">
        <v>157.40195833333</v>
      </c>
      <c r="I99" s="51"/>
      <c r="J99" s="50">
        <v>-8.26575</v>
      </c>
    </row>
    <row r="100" spans="1:10" ht="12.75">
      <c r="A100" s="44">
        <v>81</v>
      </c>
      <c r="B100" s="45" t="s">
        <v>86</v>
      </c>
      <c r="C100" s="46">
        <v>20.69384026</v>
      </c>
      <c r="D100" s="46">
        <v>-103.38005222</v>
      </c>
      <c r="E100" s="47">
        <v>40942</v>
      </c>
      <c r="F100" s="48">
        <v>0.2866782407407407</v>
      </c>
      <c r="G100" s="48"/>
      <c r="H100" s="50">
        <v>157.40141666667</v>
      </c>
      <c r="I100" s="51"/>
      <c r="J100" s="50">
        <v>-8.2660833333333</v>
      </c>
    </row>
    <row r="101" spans="1:10" ht="12.75">
      <c r="A101" s="44">
        <v>82</v>
      </c>
      <c r="B101" s="45" t="s">
        <v>87</v>
      </c>
      <c r="C101" s="46">
        <v>20.69530328</v>
      </c>
      <c r="D101" s="46">
        <v>-103.37961191</v>
      </c>
      <c r="E101" s="47">
        <v>40942</v>
      </c>
      <c r="F101" s="48">
        <v>0.2866782407407407</v>
      </c>
      <c r="G101" s="48"/>
      <c r="H101" s="50">
        <v>157.40158333333</v>
      </c>
      <c r="I101" s="51"/>
      <c r="J101" s="50">
        <v>-8.2661944444444</v>
      </c>
    </row>
    <row r="102" spans="1:10" ht="12.75">
      <c r="A102" s="44">
        <v>83</v>
      </c>
      <c r="B102" s="52" t="s">
        <v>88</v>
      </c>
      <c r="C102" s="46">
        <v>35.8068321</v>
      </c>
      <c r="D102" s="46">
        <v>-78.7894423</v>
      </c>
      <c r="E102" s="47">
        <v>40942</v>
      </c>
      <c r="F102" s="48">
        <v>0.30140046296296297</v>
      </c>
      <c r="G102" s="48"/>
      <c r="H102" s="50">
        <v>157.38975</v>
      </c>
      <c r="I102" s="51"/>
      <c r="J102" s="50">
        <v>-8.2840805555556</v>
      </c>
    </row>
    <row r="103" spans="1:10" ht="12.75">
      <c r="A103" s="44">
        <v>84</v>
      </c>
      <c r="B103" s="45" t="s">
        <v>68</v>
      </c>
      <c r="C103" s="46">
        <v>49.8853958</v>
      </c>
      <c r="D103" s="46">
        <v>10.91150362</v>
      </c>
      <c r="E103" s="47">
        <v>40942</v>
      </c>
      <c r="F103" s="48">
        <v>0.9583333333333334</v>
      </c>
      <c r="G103" s="48"/>
      <c r="H103" s="50">
        <v>157.19108333333</v>
      </c>
      <c r="I103" s="51"/>
      <c r="J103" s="50">
        <v>-8.9549222222222</v>
      </c>
    </row>
    <row r="104" spans="1:10" ht="12.75">
      <c r="A104" s="44">
        <v>85</v>
      </c>
      <c r="B104" s="45"/>
      <c r="C104" s="46"/>
      <c r="D104" s="46"/>
      <c r="E104" s="47"/>
      <c r="F104" s="48"/>
      <c r="G104" s="48"/>
      <c r="H104" s="50"/>
      <c r="I104" s="51"/>
      <c r="J104" s="50">
        <v>-1.8900277777778</v>
      </c>
    </row>
    <row r="105" spans="1:10" ht="12.75">
      <c r="A105" s="44">
        <v>86</v>
      </c>
      <c r="B105" s="45"/>
      <c r="C105" s="46"/>
      <c r="D105" s="46"/>
      <c r="E105" s="47"/>
      <c r="F105" s="48"/>
      <c r="G105" s="48"/>
      <c r="H105" s="50">
        <f aca="true" t="shared" si="2" ref="H105:H165">IF(G105&lt;&gt;"",(VALUE(MID(G105,1,2))+VALUE(MID(G105,4,2))/60+VALUE(MID(G105,7,2))/3600+VALUE(MID(G105,10,2))/360000)*15,"")</f>
      </c>
      <c r="I105" s="51"/>
      <c r="J105" s="50">
        <f aca="true" t="shared" si="3" ref="J105:J165">IF(G105&lt;&gt;"",-(VALUE(MID(I105,2,2))+VALUE(MID(I105,5,2))/60+VALUE(MID(I105,8,2))/3600),"")</f>
      </c>
    </row>
    <row r="106" spans="1:10" ht="12.75">
      <c r="A106" s="44">
        <v>87</v>
      </c>
      <c r="B106" s="45"/>
      <c r="C106" s="46"/>
      <c r="D106" s="46"/>
      <c r="E106" s="47"/>
      <c r="F106" s="48"/>
      <c r="G106" s="48"/>
      <c r="H106" s="50">
        <f t="shared" si="2"/>
      </c>
      <c r="I106" s="51"/>
      <c r="J106" s="50">
        <f t="shared" si="3"/>
      </c>
    </row>
    <row r="107" spans="1:10" ht="12.75">
      <c r="A107" s="44">
        <v>88</v>
      </c>
      <c r="B107" s="45"/>
      <c r="C107" s="46"/>
      <c r="D107" s="46"/>
      <c r="E107" s="47"/>
      <c r="F107" s="48"/>
      <c r="G107" s="48"/>
      <c r="H107" s="50">
        <f t="shared" si="2"/>
      </c>
      <c r="I107" s="51"/>
      <c r="J107" s="50">
        <f t="shared" si="3"/>
      </c>
    </row>
    <row r="108" spans="1:10" ht="12.75">
      <c r="A108" s="44">
        <v>89</v>
      </c>
      <c r="B108" s="45"/>
      <c r="C108" s="46"/>
      <c r="D108" s="46"/>
      <c r="E108" s="47"/>
      <c r="F108" s="48"/>
      <c r="G108" s="48"/>
      <c r="H108" s="50">
        <f t="shared" si="2"/>
      </c>
      <c r="I108" s="51"/>
      <c r="J108" s="50">
        <f t="shared" si="3"/>
      </c>
    </row>
    <row r="109" spans="1:10" ht="12.75">
      <c r="A109" s="44">
        <v>90</v>
      </c>
      <c r="B109" s="45"/>
      <c r="C109" s="46"/>
      <c r="D109" s="46"/>
      <c r="E109" s="47"/>
      <c r="F109" s="48"/>
      <c r="G109" s="48"/>
      <c r="H109" s="50">
        <f t="shared" si="2"/>
      </c>
      <c r="I109" s="51"/>
      <c r="J109" s="50">
        <f t="shared" si="3"/>
      </c>
    </row>
    <row r="110" spans="1:10" ht="12.75">
      <c r="A110" s="44">
        <v>91</v>
      </c>
      <c r="B110" s="45"/>
      <c r="C110" s="46"/>
      <c r="D110" s="46"/>
      <c r="E110" s="47"/>
      <c r="F110" s="48"/>
      <c r="G110" s="48"/>
      <c r="H110" s="50">
        <f t="shared" si="2"/>
      </c>
      <c r="I110" s="51"/>
      <c r="J110" s="50">
        <f t="shared" si="3"/>
      </c>
    </row>
    <row r="111" spans="1:10" ht="12.75">
      <c r="A111" s="44">
        <v>92</v>
      </c>
      <c r="B111" s="45"/>
      <c r="C111" s="46"/>
      <c r="D111" s="46"/>
      <c r="E111" s="47"/>
      <c r="F111" s="48"/>
      <c r="G111" s="48"/>
      <c r="H111" s="50">
        <f t="shared" si="2"/>
      </c>
      <c r="I111" s="51"/>
      <c r="J111" s="50">
        <f t="shared" si="3"/>
      </c>
    </row>
    <row r="112" spans="1:10" ht="12.75">
      <c r="A112" s="44">
        <v>93</v>
      </c>
      <c r="B112" s="45"/>
      <c r="C112" s="46"/>
      <c r="D112" s="46"/>
      <c r="E112" s="47"/>
      <c r="F112" s="48"/>
      <c r="G112" s="48"/>
      <c r="H112" s="50">
        <f t="shared" si="2"/>
      </c>
      <c r="I112" s="51"/>
      <c r="J112" s="50">
        <f t="shared" si="3"/>
      </c>
    </row>
    <row r="113" spans="1:10" ht="12.75">
      <c r="A113" s="44">
        <v>94</v>
      </c>
      <c r="B113" s="45"/>
      <c r="C113" s="46"/>
      <c r="D113" s="46"/>
      <c r="E113" s="47"/>
      <c r="F113" s="48"/>
      <c r="G113" s="48"/>
      <c r="H113" s="50">
        <f t="shared" si="2"/>
      </c>
      <c r="I113" s="51"/>
      <c r="J113" s="50">
        <f t="shared" si="3"/>
      </c>
    </row>
    <row r="114" spans="1:10" ht="12.75">
      <c r="A114" s="44">
        <v>95</v>
      </c>
      <c r="B114" s="45"/>
      <c r="C114" s="46"/>
      <c r="D114" s="46"/>
      <c r="E114" s="47"/>
      <c r="F114" s="48"/>
      <c r="G114" s="48"/>
      <c r="H114" s="50">
        <f t="shared" si="2"/>
      </c>
      <c r="I114" s="51"/>
      <c r="J114" s="50">
        <f t="shared" si="3"/>
      </c>
    </row>
    <row r="115" spans="1:10" ht="12.75">
      <c r="A115" s="44">
        <v>96</v>
      </c>
      <c r="B115" s="45"/>
      <c r="C115" s="46"/>
      <c r="D115" s="46"/>
      <c r="E115" s="47"/>
      <c r="F115" s="48"/>
      <c r="G115" s="48"/>
      <c r="H115" s="50">
        <f t="shared" si="2"/>
      </c>
      <c r="I115" s="51"/>
      <c r="J115" s="50">
        <f t="shared" si="3"/>
      </c>
    </row>
    <row r="116" spans="1:10" ht="12.75">
      <c r="A116" s="44">
        <v>97</v>
      </c>
      <c r="B116" s="45"/>
      <c r="C116" s="46"/>
      <c r="D116" s="46"/>
      <c r="E116" s="47"/>
      <c r="F116" s="48"/>
      <c r="G116" s="48"/>
      <c r="H116" s="50">
        <f t="shared" si="2"/>
      </c>
      <c r="I116" s="51"/>
      <c r="J116" s="50">
        <f t="shared" si="3"/>
      </c>
    </row>
    <row r="117" spans="1:10" ht="12.75">
      <c r="A117" s="44">
        <v>98</v>
      </c>
      <c r="B117" s="45"/>
      <c r="C117" s="46"/>
      <c r="D117" s="46"/>
      <c r="E117" s="47"/>
      <c r="F117" s="48"/>
      <c r="G117" s="48"/>
      <c r="H117" s="50">
        <f t="shared" si="2"/>
      </c>
      <c r="I117" s="51"/>
      <c r="J117" s="50">
        <f t="shared" si="3"/>
      </c>
    </row>
    <row r="118" spans="1:10" ht="12.75">
      <c r="A118" s="44">
        <v>99</v>
      </c>
      <c r="B118" s="45"/>
      <c r="C118" s="46"/>
      <c r="D118" s="46"/>
      <c r="E118" s="47"/>
      <c r="F118" s="48"/>
      <c r="G118" s="48"/>
      <c r="H118" s="50">
        <f t="shared" si="2"/>
      </c>
      <c r="I118" s="51"/>
      <c r="J118" s="50">
        <f t="shared" si="3"/>
      </c>
    </row>
    <row r="119" spans="1:10" ht="12.75">
      <c r="A119" s="44">
        <v>100</v>
      </c>
      <c r="B119" s="45"/>
      <c r="C119" s="46"/>
      <c r="D119" s="46"/>
      <c r="E119" s="47"/>
      <c r="F119" s="48"/>
      <c r="G119" s="48"/>
      <c r="H119" s="50">
        <f t="shared" si="2"/>
      </c>
      <c r="I119" s="51"/>
      <c r="J119" s="50">
        <f t="shared" si="3"/>
      </c>
    </row>
    <row r="120" spans="1:10" ht="12.75">
      <c r="A120" s="44">
        <v>101</v>
      </c>
      <c r="B120" s="45"/>
      <c r="C120" s="46"/>
      <c r="D120" s="46"/>
      <c r="E120" s="47"/>
      <c r="F120" s="48"/>
      <c r="G120" s="48"/>
      <c r="H120" s="50">
        <f t="shared" si="2"/>
      </c>
      <c r="I120" s="51"/>
      <c r="J120" s="50">
        <f t="shared" si="3"/>
      </c>
    </row>
    <row r="121" spans="1:10" ht="12.75">
      <c r="A121" s="44">
        <v>102</v>
      </c>
      <c r="B121" s="45"/>
      <c r="C121" s="46"/>
      <c r="D121" s="46"/>
      <c r="E121" s="47"/>
      <c r="F121" s="48"/>
      <c r="G121" s="48"/>
      <c r="H121" s="50">
        <f t="shared" si="2"/>
      </c>
      <c r="I121" s="51"/>
      <c r="J121" s="50">
        <f t="shared" si="3"/>
      </c>
    </row>
    <row r="122" spans="1:10" ht="12.75">
      <c r="A122" s="44">
        <v>103</v>
      </c>
      <c r="B122" s="45"/>
      <c r="C122" s="46"/>
      <c r="D122" s="46"/>
      <c r="E122" s="47"/>
      <c r="F122" s="48"/>
      <c r="G122" s="48"/>
      <c r="H122" s="50">
        <f t="shared" si="2"/>
      </c>
      <c r="I122" s="51"/>
      <c r="J122" s="50">
        <f t="shared" si="3"/>
      </c>
    </row>
    <row r="123" spans="1:10" ht="12.75">
      <c r="A123" s="44">
        <v>104</v>
      </c>
      <c r="B123" s="45"/>
      <c r="C123" s="46"/>
      <c r="D123" s="46"/>
      <c r="E123" s="47"/>
      <c r="F123" s="48"/>
      <c r="G123" s="48"/>
      <c r="H123" s="50">
        <f t="shared" si="2"/>
      </c>
      <c r="I123" s="51"/>
      <c r="J123" s="50">
        <f t="shared" si="3"/>
      </c>
    </row>
    <row r="124" spans="1:10" ht="12.75">
      <c r="A124" s="44">
        <v>105</v>
      </c>
      <c r="B124" s="45"/>
      <c r="C124" s="46"/>
      <c r="D124" s="46"/>
      <c r="E124" s="47"/>
      <c r="F124" s="48"/>
      <c r="G124" s="48"/>
      <c r="H124" s="50">
        <f t="shared" si="2"/>
      </c>
      <c r="I124" s="51"/>
      <c r="J124" s="50">
        <f t="shared" si="3"/>
      </c>
    </row>
    <row r="125" spans="1:10" ht="12.75">
      <c r="A125" s="44">
        <v>106</v>
      </c>
      <c r="B125" s="45"/>
      <c r="C125" s="46"/>
      <c r="D125" s="46"/>
      <c r="E125" s="47"/>
      <c r="F125" s="48"/>
      <c r="G125" s="48"/>
      <c r="H125" s="50">
        <f t="shared" si="2"/>
      </c>
      <c r="I125" s="51"/>
      <c r="J125" s="50">
        <f t="shared" si="3"/>
      </c>
    </row>
    <row r="126" spans="1:10" ht="12.75">
      <c r="A126" s="44">
        <v>107</v>
      </c>
      <c r="B126" s="45"/>
      <c r="C126" s="46"/>
      <c r="D126" s="46"/>
      <c r="E126" s="47"/>
      <c r="F126" s="48"/>
      <c r="G126" s="48"/>
      <c r="H126" s="50">
        <f t="shared" si="2"/>
      </c>
      <c r="I126" s="51"/>
      <c r="J126" s="50">
        <f t="shared" si="3"/>
      </c>
    </row>
    <row r="127" spans="1:10" ht="12.75">
      <c r="A127" s="44">
        <v>108</v>
      </c>
      <c r="B127" s="45"/>
      <c r="C127" s="46"/>
      <c r="D127" s="46"/>
      <c r="E127" s="47"/>
      <c r="F127" s="48"/>
      <c r="G127" s="48"/>
      <c r="H127" s="50">
        <f t="shared" si="2"/>
      </c>
      <c r="I127" s="51"/>
      <c r="J127" s="50">
        <f t="shared" si="3"/>
      </c>
    </row>
    <row r="128" spans="1:10" ht="12.75">
      <c r="A128" s="44">
        <v>109</v>
      </c>
      <c r="B128" s="45"/>
      <c r="C128" s="46"/>
      <c r="D128" s="46"/>
      <c r="E128" s="47"/>
      <c r="F128" s="48"/>
      <c r="G128" s="48"/>
      <c r="H128" s="50">
        <f t="shared" si="2"/>
      </c>
      <c r="I128" s="51"/>
      <c r="J128" s="50">
        <f t="shared" si="3"/>
      </c>
    </row>
    <row r="129" spans="1:10" ht="12.75">
      <c r="A129" s="44">
        <v>110</v>
      </c>
      <c r="B129" s="45"/>
      <c r="C129" s="46"/>
      <c r="D129" s="46"/>
      <c r="E129" s="47"/>
      <c r="F129" s="48"/>
      <c r="G129" s="48"/>
      <c r="H129" s="50">
        <f t="shared" si="2"/>
      </c>
      <c r="I129" s="51"/>
      <c r="J129" s="50">
        <f t="shared" si="3"/>
      </c>
    </row>
    <row r="130" spans="1:10" ht="12.75">
      <c r="A130" s="44">
        <v>111</v>
      </c>
      <c r="B130" s="45"/>
      <c r="C130" s="46"/>
      <c r="D130" s="46"/>
      <c r="E130" s="47"/>
      <c r="F130" s="48"/>
      <c r="G130" s="48"/>
      <c r="H130" s="50">
        <f t="shared" si="2"/>
      </c>
      <c r="I130" s="51"/>
      <c r="J130" s="50">
        <f t="shared" si="3"/>
      </c>
    </row>
    <row r="131" spans="1:10" ht="12.75">
      <c r="A131" s="44">
        <v>112</v>
      </c>
      <c r="B131" s="45"/>
      <c r="C131" s="46"/>
      <c r="D131" s="46"/>
      <c r="E131" s="47"/>
      <c r="F131" s="48"/>
      <c r="G131" s="48"/>
      <c r="H131" s="50">
        <f t="shared" si="2"/>
      </c>
      <c r="I131" s="51"/>
      <c r="J131" s="50">
        <f t="shared" si="3"/>
      </c>
    </row>
    <row r="132" spans="1:10" ht="12.75">
      <c r="A132" s="44">
        <v>113</v>
      </c>
      <c r="B132" s="45"/>
      <c r="C132" s="46"/>
      <c r="D132" s="46"/>
      <c r="E132" s="47"/>
      <c r="F132" s="48"/>
      <c r="G132" s="48"/>
      <c r="H132" s="50">
        <f t="shared" si="2"/>
      </c>
      <c r="I132" s="51"/>
      <c r="J132" s="50">
        <f t="shared" si="3"/>
      </c>
    </row>
    <row r="133" spans="1:10" ht="12.75">
      <c r="A133" s="44">
        <v>114</v>
      </c>
      <c r="B133" s="45"/>
      <c r="C133" s="46"/>
      <c r="D133" s="46"/>
      <c r="E133" s="47"/>
      <c r="F133" s="48"/>
      <c r="G133" s="48"/>
      <c r="H133" s="50">
        <f t="shared" si="2"/>
      </c>
      <c r="I133" s="51"/>
      <c r="J133" s="50">
        <f t="shared" si="3"/>
      </c>
    </row>
    <row r="134" spans="1:10" ht="12.75">
      <c r="A134" s="44">
        <v>115</v>
      </c>
      <c r="B134" s="45"/>
      <c r="C134" s="46"/>
      <c r="D134" s="46"/>
      <c r="E134" s="47"/>
      <c r="F134" s="48"/>
      <c r="G134" s="48"/>
      <c r="H134" s="50">
        <f t="shared" si="2"/>
      </c>
      <c r="I134" s="51"/>
      <c r="J134" s="50">
        <f t="shared" si="3"/>
      </c>
    </row>
    <row r="135" spans="1:10" ht="12.75">
      <c r="A135" s="44">
        <v>116</v>
      </c>
      <c r="B135" s="45"/>
      <c r="C135" s="46"/>
      <c r="D135" s="46"/>
      <c r="E135" s="47"/>
      <c r="F135" s="48"/>
      <c r="G135" s="48"/>
      <c r="H135" s="50">
        <f t="shared" si="2"/>
      </c>
      <c r="I135" s="51"/>
      <c r="J135" s="50">
        <f t="shared" si="3"/>
      </c>
    </row>
    <row r="136" spans="1:10" ht="12.75">
      <c r="A136" s="44">
        <v>117</v>
      </c>
      <c r="B136" s="45"/>
      <c r="C136" s="46"/>
      <c r="D136" s="46"/>
      <c r="E136" s="47"/>
      <c r="F136" s="48"/>
      <c r="G136" s="48"/>
      <c r="H136" s="50">
        <f t="shared" si="2"/>
      </c>
      <c r="I136" s="51"/>
      <c r="J136" s="50">
        <f t="shared" si="3"/>
      </c>
    </row>
    <row r="137" spans="1:10" ht="12.75">
      <c r="A137" s="44">
        <v>118</v>
      </c>
      <c r="B137" s="45"/>
      <c r="C137" s="46"/>
      <c r="D137" s="46"/>
      <c r="E137" s="47"/>
      <c r="F137" s="48"/>
      <c r="G137" s="48"/>
      <c r="H137" s="50">
        <f t="shared" si="2"/>
      </c>
      <c r="I137" s="51"/>
      <c r="J137" s="50">
        <f t="shared" si="3"/>
      </c>
    </row>
    <row r="138" spans="1:10" ht="12.75">
      <c r="A138" s="44">
        <v>119</v>
      </c>
      <c r="B138" s="45"/>
      <c r="C138" s="46"/>
      <c r="D138" s="46"/>
      <c r="E138" s="47"/>
      <c r="F138" s="48"/>
      <c r="G138" s="48"/>
      <c r="H138" s="50">
        <f t="shared" si="2"/>
      </c>
      <c r="I138" s="51"/>
      <c r="J138" s="50">
        <f t="shared" si="3"/>
      </c>
    </row>
    <row r="139" spans="1:10" ht="12.75">
      <c r="A139" s="44">
        <v>120</v>
      </c>
      <c r="B139" s="45"/>
      <c r="C139" s="46"/>
      <c r="D139" s="46"/>
      <c r="E139" s="47"/>
      <c r="F139" s="48"/>
      <c r="G139" s="48"/>
      <c r="H139" s="50">
        <f t="shared" si="2"/>
      </c>
      <c r="I139" s="51"/>
      <c r="J139" s="50">
        <f t="shared" si="3"/>
      </c>
    </row>
    <row r="140" spans="1:10" ht="12.75">
      <c r="A140" s="44">
        <v>121</v>
      </c>
      <c r="B140" s="45"/>
      <c r="C140" s="46"/>
      <c r="D140" s="46"/>
      <c r="E140" s="47"/>
      <c r="F140" s="48"/>
      <c r="G140" s="48"/>
      <c r="H140" s="50">
        <f t="shared" si="2"/>
      </c>
      <c r="I140" s="51"/>
      <c r="J140" s="50">
        <f t="shared" si="3"/>
      </c>
    </row>
    <row r="141" spans="1:10" ht="12.75">
      <c r="A141" s="44">
        <v>122</v>
      </c>
      <c r="B141" s="45"/>
      <c r="C141" s="46"/>
      <c r="D141" s="46"/>
      <c r="E141" s="47"/>
      <c r="F141" s="48"/>
      <c r="G141" s="48"/>
      <c r="H141" s="50">
        <f t="shared" si="2"/>
      </c>
      <c r="I141" s="51"/>
      <c r="J141" s="50">
        <f t="shared" si="3"/>
      </c>
    </row>
    <row r="142" spans="1:10" ht="12.75">
      <c r="A142" s="44">
        <v>123</v>
      </c>
      <c r="B142" s="45"/>
      <c r="C142" s="46"/>
      <c r="D142" s="46"/>
      <c r="E142" s="47"/>
      <c r="F142" s="48"/>
      <c r="G142" s="48"/>
      <c r="H142" s="50">
        <f t="shared" si="2"/>
      </c>
      <c r="I142" s="51"/>
      <c r="J142" s="50">
        <f t="shared" si="3"/>
      </c>
    </row>
    <row r="143" spans="1:10" ht="12.75">
      <c r="A143" s="44">
        <v>124</v>
      </c>
      <c r="B143" s="45"/>
      <c r="C143" s="46"/>
      <c r="D143" s="46"/>
      <c r="E143" s="47"/>
      <c r="F143" s="48"/>
      <c r="G143" s="48"/>
      <c r="H143" s="50">
        <f t="shared" si="2"/>
      </c>
      <c r="I143" s="51"/>
      <c r="J143" s="50">
        <f t="shared" si="3"/>
      </c>
    </row>
    <row r="144" spans="1:10" ht="12.75">
      <c r="A144" s="44">
        <v>125</v>
      </c>
      <c r="B144" s="45"/>
      <c r="C144" s="46"/>
      <c r="D144" s="46"/>
      <c r="E144" s="47"/>
      <c r="F144" s="48"/>
      <c r="G144" s="48"/>
      <c r="H144" s="50">
        <f t="shared" si="2"/>
      </c>
      <c r="I144" s="51"/>
      <c r="J144" s="50">
        <f t="shared" si="3"/>
      </c>
    </row>
    <row r="145" spans="1:10" ht="12.75">
      <c r="A145" s="44">
        <v>126</v>
      </c>
      <c r="B145" s="45"/>
      <c r="C145" s="46"/>
      <c r="D145" s="46"/>
      <c r="E145" s="47"/>
      <c r="F145" s="48"/>
      <c r="G145" s="48"/>
      <c r="H145" s="50">
        <f t="shared" si="2"/>
      </c>
      <c r="I145" s="51"/>
      <c r="J145" s="50">
        <f t="shared" si="3"/>
      </c>
    </row>
    <row r="146" spans="1:10" ht="12.75">
      <c r="A146" s="44">
        <v>127</v>
      </c>
      <c r="B146" s="45"/>
      <c r="C146" s="46"/>
      <c r="D146" s="46"/>
      <c r="E146" s="47"/>
      <c r="F146" s="48"/>
      <c r="G146" s="48"/>
      <c r="H146" s="50">
        <f t="shared" si="2"/>
      </c>
      <c r="I146" s="51"/>
      <c r="J146" s="50">
        <f t="shared" si="3"/>
      </c>
    </row>
    <row r="147" spans="1:10" ht="12.75">
      <c r="A147" s="44">
        <v>128</v>
      </c>
      <c r="B147" s="45"/>
      <c r="C147" s="46"/>
      <c r="D147" s="46"/>
      <c r="E147" s="47"/>
      <c r="F147" s="48"/>
      <c r="G147" s="48"/>
      <c r="H147" s="50">
        <f t="shared" si="2"/>
      </c>
      <c r="I147" s="51"/>
      <c r="J147" s="50">
        <f t="shared" si="3"/>
      </c>
    </row>
    <row r="148" spans="1:10" ht="12.75">
      <c r="A148" s="44">
        <v>129</v>
      </c>
      <c r="B148" s="45"/>
      <c r="C148" s="46"/>
      <c r="D148" s="46"/>
      <c r="E148" s="47"/>
      <c r="F148" s="48"/>
      <c r="G148" s="48"/>
      <c r="H148" s="50">
        <f t="shared" si="2"/>
      </c>
      <c r="I148" s="51"/>
      <c r="J148" s="50">
        <f t="shared" si="3"/>
      </c>
    </row>
    <row r="149" spans="1:10" ht="12.75">
      <c r="A149" s="44">
        <v>130</v>
      </c>
      <c r="B149" s="45"/>
      <c r="C149" s="46"/>
      <c r="D149" s="46"/>
      <c r="E149" s="47"/>
      <c r="F149" s="48"/>
      <c r="G149" s="48"/>
      <c r="H149" s="50">
        <f t="shared" si="2"/>
      </c>
      <c r="I149" s="51"/>
      <c r="J149" s="50">
        <f t="shared" si="3"/>
      </c>
    </row>
    <row r="150" spans="1:10" ht="12.75">
      <c r="A150" s="44">
        <v>131</v>
      </c>
      <c r="B150" s="45"/>
      <c r="C150" s="46"/>
      <c r="D150" s="46"/>
      <c r="E150" s="47"/>
      <c r="F150" s="48"/>
      <c r="G150" s="48"/>
      <c r="H150" s="50">
        <f t="shared" si="2"/>
      </c>
      <c r="I150" s="51"/>
      <c r="J150" s="50">
        <f t="shared" si="3"/>
      </c>
    </row>
    <row r="151" spans="1:10" ht="12.75">
      <c r="A151" s="44">
        <v>132</v>
      </c>
      <c r="B151" s="45"/>
      <c r="C151" s="46"/>
      <c r="D151" s="46"/>
      <c r="E151" s="47"/>
      <c r="F151" s="48"/>
      <c r="G151" s="48"/>
      <c r="H151" s="50">
        <f t="shared" si="2"/>
      </c>
      <c r="I151" s="51"/>
      <c r="J151" s="50">
        <f t="shared" si="3"/>
      </c>
    </row>
    <row r="152" spans="1:10" ht="12.75">
      <c r="A152" s="44">
        <v>133</v>
      </c>
      <c r="B152" s="45"/>
      <c r="C152" s="46"/>
      <c r="D152" s="46"/>
      <c r="E152" s="47"/>
      <c r="F152" s="48"/>
      <c r="G152" s="48"/>
      <c r="H152" s="50">
        <f t="shared" si="2"/>
      </c>
      <c r="I152" s="51"/>
      <c r="J152" s="50">
        <f t="shared" si="3"/>
      </c>
    </row>
    <row r="153" spans="1:10" ht="12.75">
      <c r="A153" s="44">
        <v>134</v>
      </c>
      <c r="B153" s="45"/>
      <c r="C153" s="46"/>
      <c r="D153" s="46"/>
      <c r="E153" s="47"/>
      <c r="F153" s="48"/>
      <c r="G153" s="48"/>
      <c r="H153" s="50">
        <f t="shared" si="2"/>
      </c>
      <c r="I153" s="51"/>
      <c r="J153" s="50">
        <f t="shared" si="3"/>
      </c>
    </row>
    <row r="154" spans="1:10" ht="12.75">
      <c r="A154" s="44">
        <v>135</v>
      </c>
      <c r="B154" s="45"/>
      <c r="C154" s="46"/>
      <c r="D154" s="46"/>
      <c r="E154" s="47"/>
      <c r="F154" s="48"/>
      <c r="G154" s="48"/>
      <c r="H154" s="50">
        <f t="shared" si="2"/>
      </c>
      <c r="I154" s="51"/>
      <c r="J154" s="50">
        <f t="shared" si="3"/>
      </c>
    </row>
    <row r="155" spans="1:10" ht="12.75">
      <c r="A155" s="44">
        <v>136</v>
      </c>
      <c r="B155" s="45"/>
      <c r="C155" s="46"/>
      <c r="D155" s="46"/>
      <c r="E155" s="47"/>
      <c r="F155" s="48"/>
      <c r="G155" s="48"/>
      <c r="H155" s="50">
        <f t="shared" si="2"/>
      </c>
      <c r="I155" s="51"/>
      <c r="J155" s="50">
        <f t="shared" si="3"/>
      </c>
    </row>
    <row r="156" spans="1:10" ht="12.75">
      <c r="A156" s="44">
        <v>137</v>
      </c>
      <c r="B156" s="45"/>
      <c r="C156" s="46"/>
      <c r="D156" s="46"/>
      <c r="E156" s="47"/>
      <c r="F156" s="48"/>
      <c r="G156" s="48"/>
      <c r="H156" s="50">
        <f t="shared" si="2"/>
      </c>
      <c r="I156" s="51"/>
      <c r="J156" s="50">
        <f t="shared" si="3"/>
      </c>
    </row>
    <row r="157" spans="1:10" ht="12.75">
      <c r="A157" s="44">
        <v>138</v>
      </c>
      <c r="B157" s="45"/>
      <c r="C157" s="46"/>
      <c r="D157" s="46"/>
      <c r="E157" s="47"/>
      <c r="F157" s="48"/>
      <c r="G157" s="48"/>
      <c r="H157" s="50">
        <f t="shared" si="2"/>
      </c>
      <c r="I157" s="51"/>
      <c r="J157" s="50">
        <f t="shared" si="3"/>
      </c>
    </row>
    <row r="158" spans="1:10" ht="12.75">
      <c r="A158" s="44">
        <v>139</v>
      </c>
      <c r="B158" s="45"/>
      <c r="C158" s="46"/>
      <c r="D158" s="46"/>
      <c r="E158" s="47"/>
      <c r="F158" s="48"/>
      <c r="G158" s="48"/>
      <c r="H158" s="50">
        <f t="shared" si="2"/>
      </c>
      <c r="I158" s="51"/>
      <c r="J158" s="50">
        <f t="shared" si="3"/>
      </c>
    </row>
    <row r="159" spans="1:10" ht="12.75">
      <c r="A159" s="44">
        <v>140</v>
      </c>
      <c r="B159" s="45"/>
      <c r="C159" s="46"/>
      <c r="D159" s="46"/>
      <c r="E159" s="47"/>
      <c r="F159" s="48"/>
      <c r="G159" s="48"/>
      <c r="H159" s="50">
        <f t="shared" si="2"/>
      </c>
      <c r="I159" s="51"/>
      <c r="J159" s="50">
        <f t="shared" si="3"/>
      </c>
    </row>
    <row r="160" spans="1:10" ht="12.75">
      <c r="A160" s="44">
        <v>141</v>
      </c>
      <c r="B160" s="45"/>
      <c r="C160" s="46"/>
      <c r="D160" s="46"/>
      <c r="E160" s="47"/>
      <c r="F160" s="48"/>
      <c r="G160" s="48"/>
      <c r="H160" s="50">
        <f t="shared" si="2"/>
      </c>
      <c r="I160" s="51"/>
      <c r="J160" s="50">
        <f t="shared" si="3"/>
      </c>
    </row>
    <row r="161" spans="1:10" ht="12.75">
      <c r="A161" s="44">
        <v>142</v>
      </c>
      <c r="B161" s="45"/>
      <c r="C161" s="46"/>
      <c r="D161" s="46"/>
      <c r="E161" s="47"/>
      <c r="F161" s="48"/>
      <c r="G161" s="48"/>
      <c r="H161" s="50">
        <f t="shared" si="2"/>
      </c>
      <c r="I161" s="51"/>
      <c r="J161" s="50">
        <f t="shared" si="3"/>
      </c>
    </row>
    <row r="162" spans="1:10" ht="12.75">
      <c r="A162" s="44">
        <v>143</v>
      </c>
      <c r="B162" s="45"/>
      <c r="C162" s="46"/>
      <c r="D162" s="46"/>
      <c r="E162" s="47"/>
      <c r="F162" s="48"/>
      <c r="G162" s="48"/>
      <c r="H162" s="50">
        <f t="shared" si="2"/>
      </c>
      <c r="I162" s="51"/>
      <c r="J162" s="50">
        <f t="shared" si="3"/>
      </c>
    </row>
    <row r="163" spans="1:10" ht="12.75">
      <c r="A163" s="44">
        <v>144</v>
      </c>
      <c r="B163" s="45"/>
      <c r="C163" s="46"/>
      <c r="D163" s="46"/>
      <c r="E163" s="47"/>
      <c r="F163" s="48"/>
      <c r="G163" s="48"/>
      <c r="H163" s="50">
        <f t="shared" si="2"/>
      </c>
      <c r="I163" s="51"/>
      <c r="J163" s="50">
        <f t="shared" si="3"/>
      </c>
    </row>
    <row r="164" spans="1:10" ht="12.75">
      <c r="A164" s="44">
        <v>145</v>
      </c>
      <c r="B164" s="45"/>
      <c r="C164" s="46"/>
      <c r="D164" s="46"/>
      <c r="E164" s="47"/>
      <c r="F164" s="48"/>
      <c r="G164" s="48"/>
      <c r="H164" s="50">
        <f t="shared" si="2"/>
      </c>
      <c r="I164" s="51"/>
      <c r="J164" s="50">
        <f t="shared" si="3"/>
      </c>
    </row>
    <row r="165" spans="1:10" ht="12.75">
      <c r="A165" s="44">
        <v>146</v>
      </c>
      <c r="B165" s="45"/>
      <c r="C165" s="46"/>
      <c r="D165" s="46"/>
      <c r="E165" s="47"/>
      <c r="F165" s="48"/>
      <c r="G165" s="48"/>
      <c r="H165" s="50">
        <f t="shared" si="2"/>
      </c>
      <c r="I165" s="51"/>
      <c r="J165" s="50">
        <f t="shared" si="3"/>
      </c>
    </row>
    <row r="166" spans="1:10" ht="12.75">
      <c r="A166" s="44">
        <v>147</v>
      </c>
      <c r="B166" s="45"/>
      <c r="C166" s="46"/>
      <c r="D166" s="46"/>
      <c r="E166" s="47"/>
      <c r="F166" s="48"/>
      <c r="G166" s="48"/>
      <c r="H166" s="50">
        <f aca="true" t="shared" si="4" ref="H166:H229">IF(G166&lt;&gt;"",(VALUE(MID(G166,1,2))+VALUE(MID(G166,4,2))/60+VALUE(MID(G166,7,2))/3600+VALUE(MID(G166,10,2))/360000)*15,"")</f>
      </c>
      <c r="I166" s="51"/>
      <c r="J166" s="50">
        <f aca="true" t="shared" si="5" ref="J166:J229">IF(G166&lt;&gt;"",-(VALUE(MID(I166,2,2))+VALUE(MID(I166,5,2))/60+VALUE(MID(I166,8,2))/3600),"")</f>
      </c>
    </row>
    <row r="167" spans="1:10" ht="12.75">
      <c r="A167" s="44">
        <v>148</v>
      </c>
      <c r="B167" s="45"/>
      <c r="C167" s="46"/>
      <c r="D167" s="46"/>
      <c r="E167" s="47"/>
      <c r="F167" s="48"/>
      <c r="G167" s="48"/>
      <c r="H167" s="50">
        <f t="shared" si="4"/>
      </c>
      <c r="I167" s="51"/>
      <c r="J167" s="50">
        <f t="shared" si="5"/>
      </c>
    </row>
    <row r="168" spans="1:10" ht="12.75">
      <c r="A168" s="44">
        <v>149</v>
      </c>
      <c r="B168" s="45"/>
      <c r="C168" s="46"/>
      <c r="D168" s="46"/>
      <c r="E168" s="47"/>
      <c r="F168" s="48"/>
      <c r="G168" s="48"/>
      <c r="H168" s="50">
        <f t="shared" si="4"/>
      </c>
      <c r="I168" s="51"/>
      <c r="J168" s="50">
        <f t="shared" si="5"/>
      </c>
    </row>
    <row r="169" spans="1:10" ht="12.75">
      <c r="A169" s="44">
        <v>150</v>
      </c>
      <c r="B169" s="45"/>
      <c r="C169" s="46"/>
      <c r="D169" s="46"/>
      <c r="E169" s="47"/>
      <c r="F169" s="48"/>
      <c r="G169" s="48"/>
      <c r="H169" s="50">
        <f t="shared" si="4"/>
        <v>0</v>
      </c>
      <c r="I169" s="51"/>
      <c r="J169" s="50">
        <f t="shared" si="5"/>
        <v>0</v>
      </c>
    </row>
    <row r="170" spans="1:10" ht="12.75">
      <c r="A170" s="44">
        <v>151</v>
      </c>
      <c r="B170" s="45"/>
      <c r="C170" s="46"/>
      <c r="D170" s="46"/>
      <c r="E170" s="47"/>
      <c r="F170" s="48"/>
      <c r="G170" s="48"/>
      <c r="H170" s="50">
        <f t="shared" si="4"/>
        <v>0</v>
      </c>
      <c r="I170" s="51"/>
      <c r="J170" s="50">
        <f t="shared" si="5"/>
        <v>0</v>
      </c>
    </row>
    <row r="171" spans="1:10" ht="12.75">
      <c r="A171" s="44">
        <v>152</v>
      </c>
      <c r="B171" s="45"/>
      <c r="C171" s="46"/>
      <c r="D171" s="46"/>
      <c r="E171" s="47"/>
      <c r="F171" s="48"/>
      <c r="G171" s="48"/>
      <c r="H171" s="50">
        <f t="shared" si="4"/>
        <v>0</v>
      </c>
      <c r="I171" s="51"/>
      <c r="J171" s="50">
        <f t="shared" si="5"/>
        <v>0</v>
      </c>
    </row>
    <row r="172" spans="1:10" ht="12.75">
      <c r="A172" s="44">
        <v>153</v>
      </c>
      <c r="B172" s="45"/>
      <c r="C172" s="46"/>
      <c r="D172" s="46"/>
      <c r="E172" s="47"/>
      <c r="F172" s="48"/>
      <c r="G172" s="48"/>
      <c r="H172" s="50">
        <f t="shared" si="4"/>
        <v>0</v>
      </c>
      <c r="I172" s="51"/>
      <c r="J172" s="50">
        <f t="shared" si="5"/>
        <v>0</v>
      </c>
    </row>
    <row r="173" spans="1:10" ht="12.75">
      <c r="A173" s="44">
        <v>154</v>
      </c>
      <c r="B173" s="45"/>
      <c r="C173" s="46"/>
      <c r="D173" s="46"/>
      <c r="E173" s="47"/>
      <c r="F173" s="48"/>
      <c r="G173" s="48"/>
      <c r="H173" s="50">
        <f t="shared" si="4"/>
        <v>0</v>
      </c>
      <c r="I173" s="51"/>
      <c r="J173" s="50">
        <f t="shared" si="5"/>
        <v>0</v>
      </c>
    </row>
    <row r="174" spans="1:10" ht="12.75">
      <c r="A174" s="44">
        <v>155</v>
      </c>
      <c r="B174" s="45"/>
      <c r="C174" s="46"/>
      <c r="D174" s="46"/>
      <c r="E174" s="47"/>
      <c r="F174" s="48"/>
      <c r="G174" s="48"/>
      <c r="H174" s="50">
        <f t="shared" si="4"/>
        <v>0</v>
      </c>
      <c r="I174" s="51"/>
      <c r="J174" s="50">
        <f t="shared" si="5"/>
        <v>0</v>
      </c>
    </row>
    <row r="175" spans="1:10" ht="12.75">
      <c r="A175" s="44">
        <v>156</v>
      </c>
      <c r="B175" s="45"/>
      <c r="C175" s="46"/>
      <c r="D175" s="46"/>
      <c r="E175" s="47"/>
      <c r="F175" s="48"/>
      <c r="G175" s="48"/>
      <c r="H175" s="50">
        <f t="shared" si="4"/>
        <v>0</v>
      </c>
      <c r="I175" s="51"/>
      <c r="J175" s="50">
        <f t="shared" si="5"/>
        <v>0</v>
      </c>
    </row>
    <row r="176" spans="1:10" ht="12.75">
      <c r="A176" s="44">
        <v>157</v>
      </c>
      <c r="B176" s="45"/>
      <c r="C176" s="46"/>
      <c r="D176" s="46"/>
      <c r="E176" s="47"/>
      <c r="F176" s="48"/>
      <c r="G176" s="48"/>
      <c r="H176" s="50">
        <f t="shared" si="4"/>
        <v>0</v>
      </c>
      <c r="I176" s="51"/>
      <c r="J176" s="50">
        <f t="shared" si="5"/>
        <v>0</v>
      </c>
    </row>
    <row r="177" spans="1:10" ht="12.75">
      <c r="A177" s="44">
        <v>158</v>
      </c>
      <c r="B177" s="45"/>
      <c r="C177" s="46"/>
      <c r="D177" s="46"/>
      <c r="E177" s="47"/>
      <c r="F177" s="48"/>
      <c r="G177" s="48"/>
      <c r="H177" s="50">
        <f t="shared" si="4"/>
        <v>0</v>
      </c>
      <c r="I177" s="51"/>
      <c r="J177" s="50">
        <f t="shared" si="5"/>
        <v>0</v>
      </c>
    </row>
    <row r="178" spans="1:10" ht="12.75">
      <c r="A178" s="44">
        <v>159</v>
      </c>
      <c r="B178" s="45"/>
      <c r="C178" s="46"/>
      <c r="D178" s="46"/>
      <c r="E178" s="47"/>
      <c r="F178" s="48"/>
      <c r="G178" s="48"/>
      <c r="H178" s="50">
        <f t="shared" si="4"/>
        <v>0</v>
      </c>
      <c r="I178" s="51"/>
      <c r="J178" s="50">
        <f t="shared" si="5"/>
        <v>0</v>
      </c>
    </row>
    <row r="179" spans="1:10" ht="12.75">
      <c r="A179" s="44">
        <v>160</v>
      </c>
      <c r="B179" s="45"/>
      <c r="C179" s="46"/>
      <c r="D179" s="46"/>
      <c r="E179" s="47"/>
      <c r="F179" s="48"/>
      <c r="G179" s="48"/>
      <c r="H179" s="50">
        <f t="shared" si="4"/>
        <v>0</v>
      </c>
      <c r="I179" s="51"/>
      <c r="J179" s="50">
        <f t="shared" si="5"/>
        <v>0</v>
      </c>
    </row>
    <row r="180" spans="1:10" ht="12.75">
      <c r="A180" s="44">
        <v>161</v>
      </c>
      <c r="B180" s="45"/>
      <c r="C180" s="46"/>
      <c r="D180" s="46"/>
      <c r="E180" s="47"/>
      <c r="F180" s="48"/>
      <c r="G180" s="48"/>
      <c r="H180" s="50">
        <f t="shared" si="4"/>
        <v>0</v>
      </c>
      <c r="I180" s="51"/>
      <c r="J180" s="50">
        <f t="shared" si="5"/>
        <v>0</v>
      </c>
    </row>
    <row r="181" spans="1:10" ht="12.75">
      <c r="A181" s="44">
        <v>162</v>
      </c>
      <c r="B181" s="45"/>
      <c r="C181" s="46"/>
      <c r="D181" s="46"/>
      <c r="E181" s="47"/>
      <c r="F181" s="48"/>
      <c r="G181" s="48"/>
      <c r="H181" s="50">
        <f t="shared" si="4"/>
        <v>0</v>
      </c>
      <c r="I181" s="51"/>
      <c r="J181" s="50">
        <f t="shared" si="5"/>
        <v>0</v>
      </c>
    </row>
    <row r="182" spans="1:10" ht="12.75">
      <c r="A182" s="44">
        <v>163</v>
      </c>
      <c r="B182" s="45"/>
      <c r="C182" s="46"/>
      <c r="D182" s="46"/>
      <c r="E182" s="47"/>
      <c r="F182" s="48"/>
      <c r="G182" s="48"/>
      <c r="H182" s="50">
        <f t="shared" si="4"/>
        <v>0</v>
      </c>
      <c r="I182" s="51"/>
      <c r="J182" s="50">
        <f t="shared" si="5"/>
        <v>0</v>
      </c>
    </row>
    <row r="183" spans="1:10" ht="12.75">
      <c r="A183" s="44">
        <v>164</v>
      </c>
      <c r="B183" s="45"/>
      <c r="C183" s="46"/>
      <c r="D183" s="46"/>
      <c r="E183" s="47"/>
      <c r="F183" s="48"/>
      <c r="G183" s="48"/>
      <c r="H183" s="50">
        <f t="shared" si="4"/>
        <v>0</v>
      </c>
      <c r="I183" s="51"/>
      <c r="J183" s="50">
        <f t="shared" si="5"/>
        <v>0</v>
      </c>
    </row>
    <row r="184" spans="1:10" ht="12.75">
      <c r="A184" s="44">
        <v>165</v>
      </c>
      <c r="B184" s="45"/>
      <c r="C184" s="46"/>
      <c r="D184" s="46"/>
      <c r="E184" s="47"/>
      <c r="F184" s="48"/>
      <c r="G184" s="48"/>
      <c r="H184" s="50">
        <f t="shared" si="4"/>
        <v>0</v>
      </c>
      <c r="I184" s="51"/>
      <c r="J184" s="50">
        <f t="shared" si="5"/>
        <v>0</v>
      </c>
    </row>
    <row r="185" spans="1:10" ht="12.75">
      <c r="A185" s="44">
        <v>166</v>
      </c>
      <c r="B185" s="45"/>
      <c r="C185" s="46"/>
      <c r="D185" s="46"/>
      <c r="E185" s="47"/>
      <c r="F185" s="48"/>
      <c r="G185" s="48"/>
      <c r="H185" s="50">
        <f t="shared" si="4"/>
        <v>0</v>
      </c>
      <c r="I185" s="51"/>
      <c r="J185" s="50">
        <f t="shared" si="5"/>
        <v>0</v>
      </c>
    </row>
    <row r="186" spans="1:10" ht="12.75">
      <c r="A186" s="44">
        <v>167</v>
      </c>
      <c r="B186" s="45"/>
      <c r="C186" s="46"/>
      <c r="D186" s="46"/>
      <c r="E186" s="47"/>
      <c r="F186" s="48"/>
      <c r="G186" s="48"/>
      <c r="H186" s="50">
        <f t="shared" si="4"/>
        <v>0</v>
      </c>
      <c r="I186" s="51"/>
      <c r="J186" s="50">
        <f t="shared" si="5"/>
        <v>0</v>
      </c>
    </row>
    <row r="187" spans="1:10" ht="12.75">
      <c r="A187" s="44">
        <v>168</v>
      </c>
      <c r="B187" s="45"/>
      <c r="C187" s="46"/>
      <c r="D187" s="46"/>
      <c r="E187" s="47"/>
      <c r="F187" s="48"/>
      <c r="G187" s="48"/>
      <c r="H187" s="50">
        <f t="shared" si="4"/>
        <v>0</v>
      </c>
      <c r="I187" s="51"/>
      <c r="J187" s="50">
        <f t="shared" si="5"/>
        <v>0</v>
      </c>
    </row>
    <row r="188" spans="1:10" ht="12.75">
      <c r="A188" s="44">
        <v>169</v>
      </c>
      <c r="B188" s="45"/>
      <c r="C188" s="46"/>
      <c r="D188" s="46"/>
      <c r="E188" s="47"/>
      <c r="F188" s="48"/>
      <c r="G188" s="48"/>
      <c r="H188" s="50">
        <f t="shared" si="4"/>
        <v>0</v>
      </c>
      <c r="I188" s="51"/>
      <c r="J188" s="50">
        <f t="shared" si="5"/>
        <v>0</v>
      </c>
    </row>
    <row r="189" spans="1:10" ht="12.75">
      <c r="A189" s="44">
        <v>170</v>
      </c>
      <c r="B189" s="45"/>
      <c r="C189" s="46"/>
      <c r="D189" s="46"/>
      <c r="E189" s="47"/>
      <c r="F189" s="48"/>
      <c r="G189" s="48"/>
      <c r="H189" s="50">
        <f t="shared" si="4"/>
        <v>0</v>
      </c>
      <c r="I189" s="51"/>
      <c r="J189" s="50">
        <f t="shared" si="5"/>
        <v>0</v>
      </c>
    </row>
    <row r="190" spans="1:10" ht="12.75">
      <c r="A190" s="44">
        <v>171</v>
      </c>
      <c r="B190" s="45"/>
      <c r="C190" s="46"/>
      <c r="D190" s="46"/>
      <c r="E190" s="47"/>
      <c r="F190" s="48"/>
      <c r="G190" s="48"/>
      <c r="H190" s="50">
        <f t="shared" si="4"/>
        <v>0</v>
      </c>
      <c r="I190" s="51"/>
      <c r="J190" s="50">
        <f t="shared" si="5"/>
        <v>0</v>
      </c>
    </row>
    <row r="191" spans="1:10" ht="12.75">
      <c r="A191" s="44">
        <v>172</v>
      </c>
      <c r="B191" s="45"/>
      <c r="C191" s="46"/>
      <c r="D191" s="46"/>
      <c r="E191" s="47"/>
      <c r="F191" s="48"/>
      <c r="G191" s="48"/>
      <c r="H191" s="50">
        <f t="shared" si="4"/>
        <v>0</v>
      </c>
      <c r="I191" s="51"/>
      <c r="J191" s="50">
        <f t="shared" si="5"/>
        <v>0</v>
      </c>
    </row>
    <row r="192" spans="1:10" ht="12.75">
      <c r="A192" s="44">
        <v>173</v>
      </c>
      <c r="B192" s="45"/>
      <c r="C192" s="46"/>
      <c r="D192" s="46"/>
      <c r="E192" s="47"/>
      <c r="F192" s="48"/>
      <c r="G192" s="48"/>
      <c r="H192" s="50">
        <f t="shared" si="4"/>
        <v>0</v>
      </c>
      <c r="I192" s="51"/>
      <c r="J192" s="50">
        <f t="shared" si="5"/>
        <v>0</v>
      </c>
    </row>
    <row r="193" spans="1:10" ht="12.75">
      <c r="A193" s="44">
        <v>174</v>
      </c>
      <c r="B193" s="45"/>
      <c r="C193" s="46"/>
      <c r="D193" s="46"/>
      <c r="E193" s="47"/>
      <c r="F193" s="48"/>
      <c r="G193" s="48"/>
      <c r="H193" s="50">
        <f t="shared" si="4"/>
        <v>0</v>
      </c>
      <c r="I193" s="51"/>
      <c r="J193" s="50">
        <f t="shared" si="5"/>
        <v>0</v>
      </c>
    </row>
    <row r="194" spans="1:10" ht="12.75">
      <c r="A194" s="44">
        <v>175</v>
      </c>
      <c r="B194" s="45"/>
      <c r="C194" s="46"/>
      <c r="D194" s="46"/>
      <c r="E194" s="47"/>
      <c r="F194" s="48"/>
      <c r="G194" s="48"/>
      <c r="H194" s="50">
        <f t="shared" si="4"/>
        <v>0</v>
      </c>
      <c r="I194" s="51"/>
      <c r="J194" s="50">
        <f t="shared" si="5"/>
        <v>0</v>
      </c>
    </row>
    <row r="195" spans="1:10" ht="12.75">
      <c r="A195" s="44">
        <v>176</v>
      </c>
      <c r="B195" s="45"/>
      <c r="C195" s="46"/>
      <c r="D195" s="46"/>
      <c r="E195" s="47"/>
      <c r="F195" s="48"/>
      <c r="G195" s="48"/>
      <c r="H195" s="50">
        <f t="shared" si="4"/>
        <v>0</v>
      </c>
      <c r="I195" s="51"/>
      <c r="J195" s="50">
        <f t="shared" si="5"/>
        <v>0</v>
      </c>
    </row>
    <row r="196" spans="1:10" ht="12.75">
      <c r="A196" s="44">
        <v>177</v>
      </c>
      <c r="B196" s="45"/>
      <c r="C196" s="46"/>
      <c r="D196" s="46"/>
      <c r="E196" s="47"/>
      <c r="F196" s="48"/>
      <c r="G196" s="48"/>
      <c r="H196" s="50">
        <f t="shared" si="4"/>
        <v>0</v>
      </c>
      <c r="I196" s="51"/>
      <c r="J196" s="50">
        <f t="shared" si="5"/>
        <v>0</v>
      </c>
    </row>
    <row r="197" spans="1:10" ht="12.75">
      <c r="A197" s="44">
        <v>178</v>
      </c>
      <c r="B197" s="45"/>
      <c r="C197" s="46"/>
      <c r="D197" s="46"/>
      <c r="E197" s="47"/>
      <c r="F197" s="48"/>
      <c r="G197" s="48"/>
      <c r="H197" s="50">
        <f t="shared" si="4"/>
        <v>0</v>
      </c>
      <c r="I197" s="51"/>
      <c r="J197" s="50">
        <f t="shared" si="5"/>
        <v>0</v>
      </c>
    </row>
    <row r="198" spans="1:10" ht="12.75">
      <c r="A198" s="44">
        <v>179</v>
      </c>
      <c r="B198" s="45"/>
      <c r="C198" s="46"/>
      <c r="D198" s="46"/>
      <c r="E198" s="47"/>
      <c r="F198" s="48"/>
      <c r="G198" s="48"/>
      <c r="H198" s="50">
        <f t="shared" si="4"/>
        <v>0</v>
      </c>
      <c r="I198" s="51"/>
      <c r="J198" s="50">
        <f t="shared" si="5"/>
        <v>0</v>
      </c>
    </row>
    <row r="199" spans="1:10" ht="12.75">
      <c r="A199" s="44">
        <v>180</v>
      </c>
      <c r="B199" s="45"/>
      <c r="C199" s="46"/>
      <c r="D199" s="46"/>
      <c r="E199" s="47"/>
      <c r="F199" s="48"/>
      <c r="G199" s="48"/>
      <c r="H199" s="50">
        <f t="shared" si="4"/>
        <v>0</v>
      </c>
      <c r="I199" s="51"/>
      <c r="J199" s="50">
        <f t="shared" si="5"/>
        <v>0</v>
      </c>
    </row>
    <row r="200" spans="1:10" ht="12.75">
      <c r="A200" s="44">
        <v>181</v>
      </c>
      <c r="B200" s="45"/>
      <c r="C200" s="46"/>
      <c r="D200" s="46"/>
      <c r="E200" s="47"/>
      <c r="F200" s="48"/>
      <c r="G200" s="48"/>
      <c r="H200" s="50">
        <f t="shared" si="4"/>
        <v>0</v>
      </c>
      <c r="I200" s="51"/>
      <c r="J200" s="50">
        <f t="shared" si="5"/>
        <v>0</v>
      </c>
    </row>
    <row r="201" spans="1:10" ht="12.75">
      <c r="A201" s="44">
        <v>182</v>
      </c>
      <c r="B201" s="45"/>
      <c r="C201" s="46"/>
      <c r="D201" s="46"/>
      <c r="E201" s="47"/>
      <c r="F201" s="48"/>
      <c r="G201" s="48"/>
      <c r="H201" s="50">
        <f t="shared" si="4"/>
        <v>0</v>
      </c>
      <c r="I201" s="51"/>
      <c r="J201" s="50">
        <f t="shared" si="5"/>
        <v>0</v>
      </c>
    </row>
    <row r="202" spans="1:10" ht="12.75">
      <c r="A202" s="44">
        <v>183</v>
      </c>
      <c r="B202" s="45"/>
      <c r="C202" s="46"/>
      <c r="D202" s="46"/>
      <c r="E202" s="47"/>
      <c r="F202" s="48"/>
      <c r="G202" s="48"/>
      <c r="H202" s="50">
        <f t="shared" si="4"/>
        <v>0</v>
      </c>
      <c r="I202" s="51"/>
      <c r="J202" s="50">
        <f t="shared" si="5"/>
        <v>0</v>
      </c>
    </row>
    <row r="203" spans="1:10" ht="12.75">
      <c r="A203" s="44">
        <v>184</v>
      </c>
      <c r="B203" s="45"/>
      <c r="C203" s="46"/>
      <c r="D203" s="46"/>
      <c r="E203" s="47"/>
      <c r="F203" s="48"/>
      <c r="G203" s="48"/>
      <c r="H203" s="50">
        <f t="shared" si="4"/>
        <v>0</v>
      </c>
      <c r="I203" s="51"/>
      <c r="J203" s="50">
        <f t="shared" si="5"/>
        <v>0</v>
      </c>
    </row>
    <row r="204" spans="1:10" ht="12.75">
      <c r="A204" s="44">
        <v>185</v>
      </c>
      <c r="B204" s="45"/>
      <c r="C204" s="46"/>
      <c r="D204" s="46"/>
      <c r="E204" s="47"/>
      <c r="F204" s="48"/>
      <c r="G204" s="48"/>
      <c r="H204" s="50">
        <f t="shared" si="4"/>
        <v>0</v>
      </c>
      <c r="I204" s="51"/>
      <c r="J204" s="50">
        <f t="shared" si="5"/>
        <v>0</v>
      </c>
    </row>
    <row r="205" spans="1:10" ht="12.75">
      <c r="A205" s="44">
        <v>186</v>
      </c>
      <c r="B205" s="45"/>
      <c r="C205" s="46"/>
      <c r="D205" s="46"/>
      <c r="E205" s="47"/>
      <c r="F205" s="48"/>
      <c r="G205" s="48"/>
      <c r="H205" s="50">
        <f t="shared" si="4"/>
        <v>0</v>
      </c>
      <c r="I205" s="51"/>
      <c r="J205" s="50">
        <f t="shared" si="5"/>
        <v>0</v>
      </c>
    </row>
    <row r="206" spans="1:10" ht="12.75">
      <c r="A206" s="44">
        <v>187</v>
      </c>
      <c r="B206" s="45"/>
      <c r="C206" s="46"/>
      <c r="D206" s="46"/>
      <c r="E206" s="47"/>
      <c r="F206" s="48"/>
      <c r="G206" s="48"/>
      <c r="H206" s="50">
        <f t="shared" si="4"/>
        <v>0</v>
      </c>
      <c r="I206" s="51"/>
      <c r="J206" s="50">
        <f t="shared" si="5"/>
        <v>0</v>
      </c>
    </row>
    <row r="207" spans="1:10" ht="12.75">
      <c r="A207" s="44">
        <v>188</v>
      </c>
      <c r="B207" s="45"/>
      <c r="C207" s="46"/>
      <c r="D207" s="46"/>
      <c r="E207" s="47"/>
      <c r="F207" s="48"/>
      <c r="G207" s="48"/>
      <c r="H207" s="50">
        <f t="shared" si="4"/>
        <v>0</v>
      </c>
      <c r="I207" s="51"/>
      <c r="J207" s="50">
        <f t="shared" si="5"/>
        <v>0</v>
      </c>
    </row>
    <row r="208" spans="1:10" ht="12.75">
      <c r="A208" s="44">
        <v>189</v>
      </c>
      <c r="B208" s="45"/>
      <c r="C208" s="46"/>
      <c r="D208" s="46"/>
      <c r="E208" s="47"/>
      <c r="F208" s="48"/>
      <c r="G208" s="48"/>
      <c r="H208" s="50">
        <f t="shared" si="4"/>
        <v>0</v>
      </c>
      <c r="I208" s="51"/>
      <c r="J208" s="50">
        <f t="shared" si="5"/>
        <v>0</v>
      </c>
    </row>
    <row r="209" spans="1:10" ht="12.75">
      <c r="A209" s="44">
        <v>190</v>
      </c>
      <c r="B209" s="45"/>
      <c r="C209" s="46"/>
      <c r="D209" s="46"/>
      <c r="E209" s="47"/>
      <c r="F209" s="48"/>
      <c r="G209" s="48"/>
      <c r="H209" s="50">
        <f t="shared" si="4"/>
        <v>0</v>
      </c>
      <c r="I209" s="51"/>
      <c r="J209" s="50">
        <f t="shared" si="5"/>
        <v>0</v>
      </c>
    </row>
    <row r="210" spans="1:10" ht="12.75">
      <c r="A210" s="44">
        <v>191</v>
      </c>
      <c r="B210" s="45"/>
      <c r="C210" s="46"/>
      <c r="D210" s="46"/>
      <c r="E210" s="47"/>
      <c r="F210" s="48"/>
      <c r="G210" s="48"/>
      <c r="H210" s="50">
        <f t="shared" si="4"/>
        <v>0</v>
      </c>
      <c r="I210" s="51"/>
      <c r="J210" s="50">
        <f t="shared" si="5"/>
        <v>0</v>
      </c>
    </row>
    <row r="211" spans="1:10" ht="12.75">
      <c r="A211" s="44">
        <v>192</v>
      </c>
      <c r="B211" s="45"/>
      <c r="C211" s="46"/>
      <c r="D211" s="46"/>
      <c r="E211" s="47"/>
      <c r="F211" s="48"/>
      <c r="G211" s="48"/>
      <c r="H211" s="50">
        <f t="shared" si="4"/>
        <v>0</v>
      </c>
      <c r="I211" s="51"/>
      <c r="J211" s="50">
        <f t="shared" si="5"/>
        <v>0</v>
      </c>
    </row>
    <row r="212" spans="1:10" ht="12.75">
      <c r="A212" s="44">
        <v>193</v>
      </c>
      <c r="B212" s="45"/>
      <c r="C212" s="46"/>
      <c r="D212" s="46"/>
      <c r="E212" s="47"/>
      <c r="F212" s="48"/>
      <c r="G212" s="48"/>
      <c r="H212" s="50">
        <f t="shared" si="4"/>
        <v>0</v>
      </c>
      <c r="I212" s="51"/>
      <c r="J212" s="50">
        <f t="shared" si="5"/>
        <v>0</v>
      </c>
    </row>
    <row r="213" spans="1:10" ht="12.75">
      <c r="A213" s="44">
        <v>194</v>
      </c>
      <c r="B213" s="45"/>
      <c r="C213" s="46"/>
      <c r="D213" s="46"/>
      <c r="E213" s="47"/>
      <c r="F213" s="48"/>
      <c r="G213" s="48"/>
      <c r="H213" s="50">
        <f t="shared" si="4"/>
        <v>0</v>
      </c>
      <c r="I213" s="51"/>
      <c r="J213" s="50">
        <f t="shared" si="5"/>
        <v>0</v>
      </c>
    </row>
    <row r="214" spans="1:10" ht="12.75">
      <c r="A214" s="44">
        <v>195</v>
      </c>
      <c r="B214" s="45"/>
      <c r="C214" s="46"/>
      <c r="D214" s="46"/>
      <c r="E214" s="47"/>
      <c r="F214" s="48"/>
      <c r="G214" s="48"/>
      <c r="H214" s="50">
        <f t="shared" si="4"/>
        <v>0</v>
      </c>
      <c r="I214" s="51"/>
      <c r="J214" s="50">
        <f t="shared" si="5"/>
        <v>0</v>
      </c>
    </row>
    <row r="215" spans="1:10" ht="12.75">
      <c r="A215" s="44">
        <v>196</v>
      </c>
      <c r="B215" s="45"/>
      <c r="C215" s="46"/>
      <c r="D215" s="46"/>
      <c r="E215" s="47"/>
      <c r="F215" s="48"/>
      <c r="G215" s="48"/>
      <c r="H215" s="50">
        <f t="shared" si="4"/>
        <v>0</v>
      </c>
      <c r="I215" s="51"/>
      <c r="J215" s="50">
        <f t="shared" si="5"/>
        <v>0</v>
      </c>
    </row>
    <row r="216" spans="1:10" ht="12.75">
      <c r="A216" s="44">
        <v>197</v>
      </c>
      <c r="B216" s="45"/>
      <c r="C216" s="46"/>
      <c r="D216" s="46"/>
      <c r="E216" s="47"/>
      <c r="F216" s="48"/>
      <c r="G216" s="48"/>
      <c r="H216" s="50">
        <f t="shared" si="4"/>
        <v>0</v>
      </c>
      <c r="I216" s="51"/>
      <c r="J216" s="50">
        <f t="shared" si="5"/>
        <v>0</v>
      </c>
    </row>
    <row r="217" spans="1:10" ht="12.75">
      <c r="A217" s="44">
        <v>198</v>
      </c>
      <c r="B217" s="45"/>
      <c r="C217" s="46"/>
      <c r="D217" s="46"/>
      <c r="E217" s="47"/>
      <c r="F217" s="48"/>
      <c r="G217" s="48"/>
      <c r="H217" s="50">
        <f t="shared" si="4"/>
        <v>0</v>
      </c>
      <c r="I217" s="51"/>
      <c r="J217" s="50">
        <f t="shared" si="5"/>
        <v>0</v>
      </c>
    </row>
    <row r="218" spans="1:10" ht="12.75">
      <c r="A218" s="44">
        <v>199</v>
      </c>
      <c r="B218" s="45"/>
      <c r="C218" s="46"/>
      <c r="D218" s="46"/>
      <c r="E218" s="47"/>
      <c r="F218" s="48"/>
      <c r="G218" s="48"/>
      <c r="H218" s="50">
        <f t="shared" si="4"/>
        <v>0</v>
      </c>
      <c r="I218" s="51"/>
      <c r="J218" s="50">
        <f t="shared" si="5"/>
        <v>0</v>
      </c>
    </row>
    <row r="219" spans="1:10" ht="12.75">
      <c r="A219" s="44">
        <v>200</v>
      </c>
      <c r="B219" s="45"/>
      <c r="C219" s="46"/>
      <c r="D219" s="46"/>
      <c r="E219" s="47"/>
      <c r="F219" s="48"/>
      <c r="G219" s="48"/>
      <c r="H219" s="50">
        <f t="shared" si="4"/>
        <v>0</v>
      </c>
      <c r="I219" s="51"/>
      <c r="J219" s="50">
        <f t="shared" si="5"/>
        <v>0</v>
      </c>
    </row>
    <row r="220" spans="1:10" ht="12.75">
      <c r="A220" s="44">
        <v>201</v>
      </c>
      <c r="B220" s="45"/>
      <c r="C220" s="46"/>
      <c r="D220" s="46"/>
      <c r="E220" s="47"/>
      <c r="F220" s="48"/>
      <c r="G220" s="48"/>
      <c r="H220" s="50">
        <f t="shared" si="4"/>
        <v>0</v>
      </c>
      <c r="I220" s="51"/>
      <c r="J220" s="50">
        <f t="shared" si="5"/>
        <v>0</v>
      </c>
    </row>
    <row r="221" spans="1:10" ht="12.75">
      <c r="A221" s="44">
        <v>202</v>
      </c>
      <c r="B221" s="45"/>
      <c r="C221" s="46"/>
      <c r="D221" s="46"/>
      <c r="E221" s="47"/>
      <c r="F221" s="48"/>
      <c r="G221" s="48"/>
      <c r="H221" s="50">
        <f t="shared" si="4"/>
        <v>0</v>
      </c>
      <c r="I221" s="51"/>
      <c r="J221" s="50">
        <f t="shared" si="5"/>
        <v>0</v>
      </c>
    </row>
    <row r="222" spans="1:10" ht="12.75">
      <c r="A222" s="44">
        <v>203</v>
      </c>
      <c r="B222" s="45"/>
      <c r="C222" s="46"/>
      <c r="D222" s="46"/>
      <c r="E222" s="47"/>
      <c r="F222" s="48"/>
      <c r="G222" s="48"/>
      <c r="H222" s="50">
        <f t="shared" si="4"/>
        <v>0</v>
      </c>
      <c r="I222" s="51"/>
      <c r="J222" s="50">
        <f t="shared" si="5"/>
        <v>0</v>
      </c>
    </row>
    <row r="223" spans="1:10" ht="12.75">
      <c r="A223" s="44">
        <v>204</v>
      </c>
      <c r="B223" s="45"/>
      <c r="C223" s="46"/>
      <c r="D223" s="46"/>
      <c r="E223" s="47"/>
      <c r="F223" s="48"/>
      <c r="G223" s="48"/>
      <c r="H223" s="50">
        <f t="shared" si="4"/>
        <v>0</v>
      </c>
      <c r="I223" s="51"/>
      <c r="J223" s="50">
        <f t="shared" si="5"/>
        <v>0</v>
      </c>
    </row>
    <row r="224" spans="1:10" ht="12.75">
      <c r="A224" s="44">
        <v>205</v>
      </c>
      <c r="B224" s="45"/>
      <c r="C224" s="46"/>
      <c r="D224" s="46"/>
      <c r="E224" s="47"/>
      <c r="F224" s="48"/>
      <c r="G224" s="48"/>
      <c r="H224" s="50">
        <f t="shared" si="4"/>
        <v>0</v>
      </c>
      <c r="I224" s="51"/>
      <c r="J224" s="50">
        <f t="shared" si="5"/>
        <v>0</v>
      </c>
    </row>
    <row r="225" spans="1:10" ht="12.75">
      <c r="A225" s="44">
        <v>206</v>
      </c>
      <c r="B225" s="45"/>
      <c r="C225" s="46"/>
      <c r="D225" s="46"/>
      <c r="E225" s="47"/>
      <c r="F225" s="48"/>
      <c r="G225" s="48"/>
      <c r="H225" s="50">
        <f t="shared" si="4"/>
        <v>0</v>
      </c>
      <c r="I225" s="51"/>
      <c r="J225" s="50">
        <f t="shared" si="5"/>
        <v>0</v>
      </c>
    </row>
    <row r="226" spans="1:10" ht="12.75">
      <c r="A226" s="44">
        <v>207</v>
      </c>
      <c r="B226" s="45"/>
      <c r="C226" s="46"/>
      <c r="D226" s="46"/>
      <c r="E226" s="47"/>
      <c r="F226" s="48"/>
      <c r="G226" s="48"/>
      <c r="H226" s="50">
        <f t="shared" si="4"/>
        <v>0</v>
      </c>
      <c r="I226" s="51"/>
      <c r="J226" s="50">
        <f t="shared" si="5"/>
        <v>0</v>
      </c>
    </row>
    <row r="227" spans="1:10" ht="12.75">
      <c r="A227" s="44">
        <v>208</v>
      </c>
      <c r="B227" s="45"/>
      <c r="C227" s="46"/>
      <c r="D227" s="46"/>
      <c r="E227" s="47"/>
      <c r="F227" s="48"/>
      <c r="G227" s="48"/>
      <c r="H227" s="50">
        <f t="shared" si="4"/>
        <v>0</v>
      </c>
      <c r="I227" s="51"/>
      <c r="J227" s="50">
        <f t="shared" si="5"/>
        <v>0</v>
      </c>
    </row>
    <row r="228" spans="1:10" ht="12.75">
      <c r="A228" s="44">
        <v>209</v>
      </c>
      <c r="B228" s="45"/>
      <c r="C228" s="46"/>
      <c r="D228" s="46"/>
      <c r="E228" s="47"/>
      <c r="F228" s="48"/>
      <c r="G228" s="48"/>
      <c r="H228" s="50">
        <f t="shared" si="4"/>
        <v>0</v>
      </c>
      <c r="I228" s="51"/>
      <c r="J228" s="50">
        <f t="shared" si="5"/>
        <v>0</v>
      </c>
    </row>
    <row r="229" spans="1:10" ht="12.75">
      <c r="A229" s="44">
        <v>210</v>
      </c>
      <c r="B229" s="45"/>
      <c r="C229" s="46"/>
      <c r="D229" s="46"/>
      <c r="E229" s="47"/>
      <c r="F229" s="48"/>
      <c r="G229" s="48"/>
      <c r="H229" s="50">
        <f t="shared" si="4"/>
        <v>0</v>
      </c>
      <c r="I229" s="51"/>
      <c r="J229" s="50">
        <f t="shared" si="5"/>
        <v>0</v>
      </c>
    </row>
    <row r="230" spans="1:10" ht="12.75">
      <c r="A230" s="44">
        <v>211</v>
      </c>
      <c r="B230" s="45"/>
      <c r="C230" s="46"/>
      <c r="D230" s="46"/>
      <c r="E230" s="47"/>
      <c r="F230" s="48"/>
      <c r="G230" s="48"/>
      <c r="H230" s="50">
        <f aca="true" t="shared" si="6" ref="H230:H267">IF(G230&lt;&gt;"",(VALUE(MID(G230,1,2))+VALUE(MID(G230,4,2))/60+VALUE(MID(G230,7,2))/3600+VALUE(MID(G230,10,2))/360000)*15,"")</f>
        <v>0</v>
      </c>
      <c r="I230" s="51"/>
      <c r="J230" s="50">
        <f aca="true" t="shared" si="7" ref="J230:J267">IF(G230&lt;&gt;"",-(VALUE(MID(I230,2,2))+VALUE(MID(I230,5,2))/60+VALUE(MID(I230,8,2))/3600),"")</f>
        <v>0</v>
      </c>
    </row>
    <row r="231" spans="1:10" ht="12.75">
      <c r="A231" s="44">
        <v>212</v>
      </c>
      <c r="B231" s="45"/>
      <c r="C231" s="46"/>
      <c r="D231" s="46"/>
      <c r="E231" s="47"/>
      <c r="F231" s="48"/>
      <c r="G231" s="48"/>
      <c r="H231" s="50">
        <f t="shared" si="6"/>
        <v>0</v>
      </c>
      <c r="I231" s="51"/>
      <c r="J231" s="50">
        <f t="shared" si="7"/>
        <v>0</v>
      </c>
    </row>
    <row r="232" spans="1:10" ht="12.75">
      <c r="A232" s="44">
        <v>213</v>
      </c>
      <c r="B232" s="45"/>
      <c r="C232" s="46"/>
      <c r="D232" s="46"/>
      <c r="E232" s="47"/>
      <c r="F232" s="48"/>
      <c r="G232" s="48"/>
      <c r="H232" s="50">
        <f t="shared" si="6"/>
        <v>0</v>
      </c>
      <c r="I232" s="51"/>
      <c r="J232" s="50">
        <f t="shared" si="7"/>
        <v>0</v>
      </c>
    </row>
    <row r="233" spans="1:10" ht="12.75">
      <c r="A233" s="44">
        <v>214</v>
      </c>
      <c r="B233" s="45"/>
      <c r="C233" s="46"/>
      <c r="D233" s="46"/>
      <c r="E233" s="47"/>
      <c r="F233" s="48"/>
      <c r="G233" s="48"/>
      <c r="H233" s="50">
        <f t="shared" si="6"/>
        <v>0</v>
      </c>
      <c r="I233" s="51"/>
      <c r="J233" s="50">
        <f t="shared" si="7"/>
        <v>0</v>
      </c>
    </row>
    <row r="234" spans="1:10" ht="12.75">
      <c r="A234" s="44">
        <v>215</v>
      </c>
      <c r="B234" s="45"/>
      <c r="C234" s="46"/>
      <c r="D234" s="46"/>
      <c r="E234" s="47"/>
      <c r="F234" s="48"/>
      <c r="G234" s="48"/>
      <c r="H234" s="50">
        <f t="shared" si="6"/>
        <v>0</v>
      </c>
      <c r="I234" s="51"/>
      <c r="J234" s="50">
        <f t="shared" si="7"/>
        <v>0</v>
      </c>
    </row>
    <row r="235" spans="1:10" ht="12.75">
      <c r="A235" s="44">
        <v>216</v>
      </c>
      <c r="B235" s="45"/>
      <c r="C235" s="46"/>
      <c r="D235" s="46"/>
      <c r="E235" s="47"/>
      <c r="F235" s="48"/>
      <c r="G235" s="48"/>
      <c r="H235" s="50">
        <f t="shared" si="6"/>
        <v>0</v>
      </c>
      <c r="I235" s="51"/>
      <c r="J235" s="50">
        <f t="shared" si="7"/>
        <v>0</v>
      </c>
    </row>
    <row r="236" spans="1:10" ht="12.75">
      <c r="A236" s="44">
        <v>217</v>
      </c>
      <c r="B236" s="45"/>
      <c r="C236" s="46"/>
      <c r="D236" s="46"/>
      <c r="E236" s="47"/>
      <c r="F236" s="48"/>
      <c r="G236" s="48"/>
      <c r="H236" s="50">
        <f t="shared" si="6"/>
        <v>0</v>
      </c>
      <c r="I236" s="51"/>
      <c r="J236" s="50">
        <f t="shared" si="7"/>
        <v>0</v>
      </c>
    </row>
    <row r="237" spans="1:10" ht="12.75">
      <c r="A237" s="44">
        <v>218</v>
      </c>
      <c r="B237" s="45"/>
      <c r="C237" s="46"/>
      <c r="D237" s="46"/>
      <c r="E237" s="47"/>
      <c r="F237" s="48"/>
      <c r="G237" s="48"/>
      <c r="H237" s="50">
        <f t="shared" si="6"/>
        <v>0</v>
      </c>
      <c r="I237" s="51"/>
      <c r="J237" s="50">
        <f t="shared" si="7"/>
        <v>0</v>
      </c>
    </row>
    <row r="238" spans="1:10" ht="12.75">
      <c r="A238" s="44">
        <v>219</v>
      </c>
      <c r="B238" s="45"/>
      <c r="C238" s="46"/>
      <c r="D238" s="46"/>
      <c r="E238" s="47"/>
      <c r="F238" s="48"/>
      <c r="G238" s="48"/>
      <c r="H238" s="50">
        <f t="shared" si="6"/>
        <v>0</v>
      </c>
      <c r="I238" s="51"/>
      <c r="J238" s="50">
        <f t="shared" si="7"/>
        <v>0</v>
      </c>
    </row>
    <row r="239" spans="1:10" ht="12.75">
      <c r="A239" s="44">
        <v>220</v>
      </c>
      <c r="B239" s="45"/>
      <c r="C239" s="46"/>
      <c r="D239" s="46"/>
      <c r="E239" s="47"/>
      <c r="F239" s="48"/>
      <c r="G239" s="48"/>
      <c r="H239" s="50">
        <f t="shared" si="6"/>
        <v>0</v>
      </c>
      <c r="I239" s="51"/>
      <c r="J239" s="50">
        <f t="shared" si="7"/>
        <v>0</v>
      </c>
    </row>
    <row r="240" spans="1:10" ht="12.75">
      <c r="A240" s="44">
        <v>221</v>
      </c>
      <c r="B240" s="45"/>
      <c r="C240" s="46"/>
      <c r="D240" s="46"/>
      <c r="E240" s="47"/>
      <c r="F240" s="48"/>
      <c r="G240" s="48"/>
      <c r="H240" s="50">
        <f t="shared" si="6"/>
        <v>0</v>
      </c>
      <c r="I240" s="51"/>
      <c r="J240" s="50">
        <f t="shared" si="7"/>
        <v>0</v>
      </c>
    </row>
    <row r="241" spans="1:10" ht="12.75">
      <c r="A241" s="44">
        <v>222</v>
      </c>
      <c r="B241" s="45"/>
      <c r="C241" s="46"/>
      <c r="D241" s="46"/>
      <c r="E241" s="47"/>
      <c r="F241" s="48"/>
      <c r="G241" s="48"/>
      <c r="H241" s="50">
        <f t="shared" si="6"/>
        <v>0</v>
      </c>
      <c r="I241" s="51"/>
      <c r="J241" s="50">
        <f t="shared" si="7"/>
        <v>0</v>
      </c>
    </row>
    <row r="242" spans="1:10" ht="12.75">
      <c r="A242" s="44">
        <v>223</v>
      </c>
      <c r="B242" s="45"/>
      <c r="C242" s="46"/>
      <c r="D242" s="46"/>
      <c r="E242" s="47"/>
      <c r="F242" s="48"/>
      <c r="G242" s="48"/>
      <c r="H242" s="50">
        <f t="shared" si="6"/>
        <v>0</v>
      </c>
      <c r="I242" s="51"/>
      <c r="J242" s="50">
        <f t="shared" si="7"/>
        <v>0</v>
      </c>
    </row>
    <row r="243" spans="1:10" ht="12.75">
      <c r="A243" s="44">
        <v>224</v>
      </c>
      <c r="B243" s="45"/>
      <c r="C243" s="46"/>
      <c r="D243" s="46"/>
      <c r="E243" s="47"/>
      <c r="F243" s="48"/>
      <c r="G243" s="48"/>
      <c r="H243" s="50">
        <f t="shared" si="6"/>
        <v>0</v>
      </c>
      <c r="I243" s="51"/>
      <c r="J243" s="50">
        <f t="shared" si="7"/>
        <v>0</v>
      </c>
    </row>
    <row r="244" spans="1:10" ht="12.75">
      <c r="A244" s="44">
        <v>225</v>
      </c>
      <c r="B244" s="45"/>
      <c r="C244" s="46"/>
      <c r="D244" s="46"/>
      <c r="E244" s="47"/>
      <c r="F244" s="48"/>
      <c r="G244" s="48"/>
      <c r="H244" s="50">
        <f t="shared" si="6"/>
        <v>0</v>
      </c>
      <c r="I244" s="51"/>
      <c r="J244" s="50">
        <f t="shared" si="7"/>
        <v>0</v>
      </c>
    </row>
    <row r="245" spans="1:10" ht="12.75">
      <c r="A245" s="44">
        <v>226</v>
      </c>
      <c r="B245" s="45"/>
      <c r="C245" s="46"/>
      <c r="D245" s="46"/>
      <c r="E245" s="47"/>
      <c r="F245" s="48"/>
      <c r="G245" s="48"/>
      <c r="H245" s="50">
        <f t="shared" si="6"/>
        <v>0</v>
      </c>
      <c r="I245" s="51"/>
      <c r="J245" s="50">
        <f t="shared" si="7"/>
        <v>0</v>
      </c>
    </row>
    <row r="246" spans="1:10" ht="12.75">
      <c r="A246" s="44">
        <v>227</v>
      </c>
      <c r="B246" s="45"/>
      <c r="C246" s="46"/>
      <c r="D246" s="46"/>
      <c r="E246" s="47"/>
      <c r="F246" s="48"/>
      <c r="G246" s="48"/>
      <c r="H246" s="50">
        <f t="shared" si="6"/>
        <v>0</v>
      </c>
      <c r="I246" s="51"/>
      <c r="J246" s="50">
        <f t="shared" si="7"/>
        <v>0</v>
      </c>
    </row>
    <row r="247" spans="1:10" ht="12.75">
      <c r="A247" s="44">
        <v>228</v>
      </c>
      <c r="B247" s="45"/>
      <c r="C247" s="46"/>
      <c r="D247" s="46"/>
      <c r="E247" s="47"/>
      <c r="F247" s="48"/>
      <c r="G247" s="48"/>
      <c r="H247" s="50">
        <f t="shared" si="6"/>
        <v>0</v>
      </c>
      <c r="I247" s="51"/>
      <c r="J247" s="50">
        <f t="shared" si="7"/>
        <v>0</v>
      </c>
    </row>
    <row r="248" spans="1:10" ht="12.75">
      <c r="A248" s="44">
        <v>229</v>
      </c>
      <c r="B248" s="45"/>
      <c r="C248" s="46"/>
      <c r="D248" s="46"/>
      <c r="E248" s="47"/>
      <c r="F248" s="48"/>
      <c r="G248" s="48"/>
      <c r="H248" s="50">
        <f t="shared" si="6"/>
        <v>0</v>
      </c>
      <c r="I248" s="51"/>
      <c r="J248" s="50">
        <f t="shared" si="7"/>
        <v>0</v>
      </c>
    </row>
    <row r="249" spans="1:10" ht="12.75">
      <c r="A249" s="44">
        <v>230</v>
      </c>
      <c r="B249" s="45"/>
      <c r="C249" s="46"/>
      <c r="D249" s="46"/>
      <c r="E249" s="47"/>
      <c r="F249" s="48"/>
      <c r="G249" s="48"/>
      <c r="H249" s="50">
        <f t="shared" si="6"/>
        <v>0</v>
      </c>
      <c r="I249" s="51"/>
      <c r="J249" s="50">
        <f t="shared" si="7"/>
        <v>0</v>
      </c>
    </row>
    <row r="250" spans="1:10" ht="12.75">
      <c r="A250" s="44">
        <v>231</v>
      </c>
      <c r="B250" s="45"/>
      <c r="C250" s="46"/>
      <c r="D250" s="46"/>
      <c r="E250" s="47"/>
      <c r="F250" s="48"/>
      <c r="G250" s="48"/>
      <c r="H250" s="50">
        <f t="shared" si="6"/>
        <v>0</v>
      </c>
      <c r="I250" s="51"/>
      <c r="J250" s="50">
        <f t="shared" si="7"/>
        <v>0</v>
      </c>
    </row>
    <row r="251" spans="1:10" ht="12.75">
      <c r="A251" s="44">
        <v>232</v>
      </c>
      <c r="B251" s="45"/>
      <c r="C251" s="46"/>
      <c r="D251" s="46"/>
      <c r="E251" s="47"/>
      <c r="F251" s="48"/>
      <c r="G251" s="48"/>
      <c r="H251" s="50">
        <f t="shared" si="6"/>
        <v>0</v>
      </c>
      <c r="I251" s="51"/>
      <c r="J251" s="50">
        <f t="shared" si="7"/>
        <v>0</v>
      </c>
    </row>
    <row r="252" spans="1:10" ht="12.75">
      <c r="A252" s="44">
        <v>233</v>
      </c>
      <c r="B252" s="45"/>
      <c r="C252" s="46"/>
      <c r="D252" s="46"/>
      <c r="E252" s="47"/>
      <c r="F252" s="48"/>
      <c r="G252" s="48"/>
      <c r="H252" s="50">
        <f t="shared" si="6"/>
        <v>0</v>
      </c>
      <c r="I252" s="51"/>
      <c r="J252" s="50">
        <f t="shared" si="7"/>
        <v>0</v>
      </c>
    </row>
    <row r="253" spans="1:10" ht="12.75">
      <c r="A253" s="44">
        <v>234</v>
      </c>
      <c r="B253" s="45"/>
      <c r="C253" s="46"/>
      <c r="D253" s="46"/>
      <c r="E253" s="47"/>
      <c r="F253" s="48"/>
      <c r="G253" s="48"/>
      <c r="H253" s="50">
        <f t="shared" si="6"/>
        <v>0</v>
      </c>
      <c r="I253" s="51"/>
      <c r="J253" s="50">
        <f t="shared" si="7"/>
        <v>0</v>
      </c>
    </row>
    <row r="254" spans="1:10" ht="12.75">
      <c r="A254" s="44">
        <v>235</v>
      </c>
      <c r="B254" s="45"/>
      <c r="C254" s="46"/>
      <c r="D254" s="46"/>
      <c r="E254" s="47"/>
      <c r="F254" s="48"/>
      <c r="G254" s="48"/>
      <c r="H254" s="50">
        <f t="shared" si="6"/>
        <v>0</v>
      </c>
      <c r="I254" s="51"/>
      <c r="J254" s="50">
        <f t="shared" si="7"/>
        <v>0</v>
      </c>
    </row>
    <row r="255" spans="1:10" ht="12.75">
      <c r="A255" s="44">
        <v>236</v>
      </c>
      <c r="B255" s="45"/>
      <c r="C255" s="46"/>
      <c r="D255" s="46"/>
      <c r="E255" s="47"/>
      <c r="F255" s="48"/>
      <c r="G255" s="48"/>
      <c r="H255" s="50">
        <f t="shared" si="6"/>
        <v>0</v>
      </c>
      <c r="I255" s="51"/>
      <c r="J255" s="50">
        <f t="shared" si="7"/>
        <v>0</v>
      </c>
    </row>
    <row r="256" spans="1:10" ht="12.75">
      <c r="A256" s="44">
        <v>237</v>
      </c>
      <c r="B256" s="45"/>
      <c r="C256" s="46"/>
      <c r="D256" s="46"/>
      <c r="E256" s="47"/>
      <c r="F256" s="48"/>
      <c r="G256" s="48"/>
      <c r="H256" s="50">
        <f t="shared" si="6"/>
        <v>0</v>
      </c>
      <c r="I256" s="51"/>
      <c r="J256" s="50">
        <f t="shared" si="7"/>
        <v>0</v>
      </c>
    </row>
    <row r="257" spans="1:10" ht="12.75">
      <c r="A257" s="44">
        <v>238</v>
      </c>
      <c r="B257" s="45"/>
      <c r="C257" s="46"/>
      <c r="D257" s="46"/>
      <c r="E257" s="47"/>
      <c r="F257" s="48"/>
      <c r="G257" s="48"/>
      <c r="H257" s="50">
        <f t="shared" si="6"/>
        <v>0</v>
      </c>
      <c r="I257" s="51"/>
      <c r="J257" s="50">
        <f t="shared" si="7"/>
        <v>0</v>
      </c>
    </row>
    <row r="258" spans="1:10" ht="12.75">
      <c r="A258" s="44">
        <v>239</v>
      </c>
      <c r="B258" s="45"/>
      <c r="C258" s="46"/>
      <c r="D258" s="46"/>
      <c r="E258" s="47"/>
      <c r="F258" s="48"/>
      <c r="G258" s="48"/>
      <c r="H258" s="50">
        <f t="shared" si="6"/>
        <v>0</v>
      </c>
      <c r="I258" s="51"/>
      <c r="J258" s="50">
        <f t="shared" si="7"/>
        <v>0</v>
      </c>
    </row>
    <row r="259" spans="1:10" ht="12.75">
      <c r="A259" s="44">
        <v>240</v>
      </c>
      <c r="B259" s="45"/>
      <c r="C259" s="46"/>
      <c r="D259" s="46"/>
      <c r="E259" s="47"/>
      <c r="F259" s="48"/>
      <c r="G259" s="48"/>
      <c r="H259" s="50">
        <f t="shared" si="6"/>
        <v>0</v>
      </c>
      <c r="I259" s="51"/>
      <c r="J259" s="50">
        <f t="shared" si="7"/>
        <v>0</v>
      </c>
    </row>
    <row r="260" spans="1:10" ht="12.75">
      <c r="A260" s="44">
        <v>241</v>
      </c>
      <c r="B260" s="45"/>
      <c r="C260" s="46"/>
      <c r="D260" s="46"/>
      <c r="E260" s="47"/>
      <c r="F260" s="48"/>
      <c r="G260" s="48"/>
      <c r="H260" s="50">
        <f t="shared" si="6"/>
        <v>0</v>
      </c>
      <c r="I260" s="51"/>
      <c r="J260" s="50">
        <f t="shared" si="7"/>
        <v>0</v>
      </c>
    </row>
    <row r="261" spans="1:10" ht="12.75">
      <c r="A261" s="44">
        <v>242</v>
      </c>
      <c r="B261" s="45"/>
      <c r="C261" s="46"/>
      <c r="D261" s="46"/>
      <c r="E261" s="47"/>
      <c r="F261" s="48"/>
      <c r="G261" s="48"/>
      <c r="H261" s="50">
        <f t="shared" si="6"/>
        <v>0</v>
      </c>
      <c r="I261" s="51"/>
      <c r="J261" s="50">
        <f t="shared" si="7"/>
        <v>0</v>
      </c>
    </row>
    <row r="262" spans="1:10" ht="12.75">
      <c r="A262" s="44">
        <v>243</v>
      </c>
      <c r="B262" s="45"/>
      <c r="C262" s="46"/>
      <c r="D262" s="46"/>
      <c r="E262" s="47"/>
      <c r="F262" s="48"/>
      <c r="G262" s="48"/>
      <c r="H262" s="50">
        <f t="shared" si="6"/>
        <v>0</v>
      </c>
      <c r="I262" s="51"/>
      <c r="J262" s="50">
        <f t="shared" si="7"/>
        <v>0</v>
      </c>
    </row>
    <row r="263" spans="1:10" ht="12.75">
      <c r="A263" s="44">
        <v>244</v>
      </c>
      <c r="B263" s="45"/>
      <c r="C263" s="46"/>
      <c r="D263" s="46"/>
      <c r="E263" s="47"/>
      <c r="F263" s="48"/>
      <c r="G263" s="48"/>
      <c r="H263" s="50">
        <f t="shared" si="6"/>
        <v>0</v>
      </c>
      <c r="I263" s="51"/>
      <c r="J263" s="50">
        <f t="shared" si="7"/>
        <v>0</v>
      </c>
    </row>
    <row r="264" spans="1:10" ht="12.75">
      <c r="A264" s="44">
        <v>245</v>
      </c>
      <c r="B264" s="45"/>
      <c r="C264" s="46"/>
      <c r="D264" s="46"/>
      <c r="E264" s="47"/>
      <c r="F264" s="48"/>
      <c r="G264" s="48"/>
      <c r="H264" s="50">
        <f t="shared" si="6"/>
        <v>0</v>
      </c>
      <c r="I264" s="51"/>
      <c r="J264" s="50">
        <f t="shared" si="7"/>
        <v>0</v>
      </c>
    </row>
    <row r="265" spans="1:10" ht="12.75">
      <c r="A265" s="44">
        <v>246</v>
      </c>
      <c r="B265" s="45"/>
      <c r="C265" s="46"/>
      <c r="D265" s="46"/>
      <c r="E265" s="47"/>
      <c r="F265" s="48"/>
      <c r="G265" s="48"/>
      <c r="H265" s="50">
        <f t="shared" si="6"/>
        <v>0</v>
      </c>
      <c r="I265" s="51"/>
      <c r="J265" s="50">
        <f t="shared" si="7"/>
        <v>0</v>
      </c>
    </row>
    <row r="266" spans="1:10" ht="12.75">
      <c r="A266" s="44">
        <v>247</v>
      </c>
      <c r="B266" s="45"/>
      <c r="C266" s="46"/>
      <c r="D266" s="46"/>
      <c r="E266" s="47"/>
      <c r="F266" s="48"/>
      <c r="G266" s="48"/>
      <c r="H266" s="50">
        <f t="shared" si="6"/>
        <v>0</v>
      </c>
      <c r="I266" s="51"/>
      <c r="J266" s="50">
        <f t="shared" si="7"/>
        <v>0</v>
      </c>
    </row>
    <row r="267" spans="1:10" ht="12.75">
      <c r="A267" s="44">
        <v>248</v>
      </c>
      <c r="B267" s="45"/>
      <c r="C267" s="46"/>
      <c r="D267" s="46"/>
      <c r="E267" s="47"/>
      <c r="F267" s="48"/>
      <c r="G267" s="48"/>
      <c r="H267" s="50">
        <f t="shared" si="6"/>
        <v>0</v>
      </c>
      <c r="I267" s="51"/>
      <c r="J267" s="50">
        <f t="shared" si="7"/>
        <v>0</v>
      </c>
    </row>
    <row r="268" spans="1:8" ht="12.75">
      <c r="A268" s="53"/>
      <c r="B268" s="54"/>
      <c r="C268" s="55"/>
      <c r="D268" s="55"/>
      <c r="E268" s="56"/>
      <c r="F268" s="57"/>
      <c r="G268" s="57"/>
      <c r="H268" s="58"/>
    </row>
    <row r="269" spans="1:8" ht="12.75">
      <c r="A269" s="53"/>
      <c r="B269" s="54"/>
      <c r="C269" s="55"/>
      <c r="D269" s="55"/>
      <c r="E269" s="56"/>
      <c r="F269" s="57"/>
      <c r="G269" s="57"/>
      <c r="H269" s="58"/>
    </row>
    <row r="270" spans="1:8" ht="12.75">
      <c r="A270" s="53"/>
      <c r="B270" s="54"/>
      <c r="C270" s="55"/>
      <c r="D270" s="55"/>
      <c r="E270" s="56"/>
      <c r="F270" s="57"/>
      <c r="G270" s="57"/>
      <c r="H270" s="58"/>
    </row>
    <row r="271" spans="1:8" ht="12.75">
      <c r="A271" s="53"/>
      <c r="B271" s="54"/>
      <c r="C271" s="55"/>
      <c r="D271" s="55"/>
      <c r="E271" s="56"/>
      <c r="F271" s="57"/>
      <c r="G271" s="57"/>
      <c r="H271" s="58"/>
    </row>
  </sheetData>
  <sheetProtection selectLockedCells="1" selectUnlockedCells="1"/>
  <mergeCells count="15">
    <mergeCell ref="A2:H2"/>
    <mergeCell ref="A4:B4"/>
    <mergeCell ref="F4:H4"/>
    <mergeCell ref="C6:D6"/>
    <mergeCell ref="G6:H6"/>
    <mergeCell ref="I7:I8"/>
    <mergeCell ref="A9:H9"/>
    <mergeCell ref="B11:G11"/>
    <mergeCell ref="B12:C12"/>
    <mergeCell ref="D12:E12"/>
    <mergeCell ref="B13:C13"/>
    <mergeCell ref="D13:E13"/>
    <mergeCell ref="A17:H17"/>
    <mergeCell ref="C18:D18"/>
    <mergeCell ref="G18:J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1"/>
  <sheetViews>
    <sheetView workbookViewId="0" topLeftCell="A1">
      <selection activeCell="C32" sqref="C32"/>
    </sheetView>
  </sheetViews>
  <sheetFormatPr defaultColWidth="11.421875" defaultRowHeight="12.75"/>
  <cols>
    <col min="2" max="2" width="11.57421875" style="0" customWidth="1"/>
    <col min="3" max="3" width="12.57421875" style="0" customWidth="1"/>
  </cols>
  <sheetData>
    <row r="2" spans="1:8" ht="12.75">
      <c r="A2" s="23" t="s">
        <v>89</v>
      </c>
      <c r="B2" s="23"/>
      <c r="C2" s="23"/>
      <c r="D2" s="23"/>
      <c r="E2" s="23"/>
      <c r="F2" s="23"/>
      <c r="G2" s="23"/>
      <c r="H2" s="23"/>
    </row>
    <row r="4" spans="1:8" ht="12.75">
      <c r="A4" t="s">
        <v>90</v>
      </c>
      <c r="B4" s="59">
        <f>'Input and results'!D7</f>
        <v>255.9785</v>
      </c>
      <c r="D4" t="s">
        <v>91</v>
      </c>
      <c r="E4" s="60">
        <f>COS(_rec1*deg)*COS(_dec1*deg)</f>
        <v>-0.9308212888714714</v>
      </c>
      <c r="G4" t="s">
        <v>92</v>
      </c>
      <c r="H4" s="61">
        <f>Erosx1*Erosx2+Erosy1*Erosy2+Erosz1*Erosz2</f>
        <v>0.9999999651993839</v>
      </c>
    </row>
    <row r="5" spans="1:8" ht="12.75">
      <c r="A5" t="s">
        <v>93</v>
      </c>
      <c r="B5" s="59">
        <f>'Input and results'!C7</f>
        <v>30.67147</v>
      </c>
      <c r="D5" t="s">
        <v>94</v>
      </c>
      <c r="E5" s="60">
        <f>SIN(_rec1*deg)*COS(_dec1*deg)</f>
        <v>0.36180127565575815</v>
      </c>
      <c r="G5" t="s">
        <v>95</v>
      </c>
      <c r="H5" s="61">
        <f>((Obsx2-Obsx1)*(Erosx1-Erosx2)+(Obsy2-Obsy1)*(Erosy1-Erosy2)+(Obsz2-Obsz1)*(Erosz1-Erosz2))/(1-e1e2)</f>
        <v>8349.238838971984</v>
      </c>
    </row>
    <row r="6" spans="1:8" ht="12.75">
      <c r="A6" t="s">
        <v>96</v>
      </c>
      <c r="B6" s="59">
        <f>'Input and results'!F7*24</f>
        <v>7</v>
      </c>
      <c r="D6" t="s">
        <v>97</v>
      </c>
      <c r="E6" s="60">
        <f>SIN(_dec1*deg)</f>
        <v>-0.05168718523501561</v>
      </c>
      <c r="G6" t="s">
        <v>98</v>
      </c>
      <c r="H6" s="61">
        <f>((Obsx2-Obsx1)*(Erosx1+Erosx2)+(Obsy2-Obsy1)*(Erosy1+Erosy2)+(Obsz2-Obsz1)*(Erosz1+Erosz2))/(1+e1e2)</f>
        <v>0.17594615566476401</v>
      </c>
    </row>
    <row r="7" spans="1:8" ht="12.75">
      <c r="A7" t="s">
        <v>99</v>
      </c>
      <c r="B7" s="59">
        <f>'Input and results'!G7</f>
        <v>158.759375</v>
      </c>
      <c r="D7" t="s">
        <v>100</v>
      </c>
      <c r="E7" s="60">
        <f>COS(_rec2*deg)*COS(_dec2*deg)</f>
        <v>-0.9307911292915726</v>
      </c>
      <c r="G7" t="s">
        <v>101</v>
      </c>
      <c r="H7" s="61">
        <f>0.5*(lambdaplusmu+lambdaminusmu)</f>
        <v>4174.707392563824</v>
      </c>
    </row>
    <row r="8" spans="1:8" ht="12.75">
      <c r="A8" t="s">
        <v>102</v>
      </c>
      <c r="B8" s="59">
        <f>'Input and results'!H7</f>
        <v>-2.962777777777778</v>
      </c>
      <c r="D8" t="s">
        <v>103</v>
      </c>
      <c r="E8" s="60">
        <f>SIN(_rec2*deg)*COS(_dec2*deg)</f>
        <v>0.3619126649305479</v>
      </c>
      <c r="G8" t="s">
        <v>104</v>
      </c>
      <c r="H8" s="61">
        <f>0.5*(lambdaplusmu-lambdaminusmu)</f>
        <v>4174.531446408159</v>
      </c>
    </row>
    <row r="9" spans="1:5" ht="12.75">
      <c r="A9" t="s">
        <v>105</v>
      </c>
      <c r="B9" s="59">
        <f>'Input and results'!D8</f>
        <v>289.260611</v>
      </c>
      <c r="D9" t="s">
        <v>106</v>
      </c>
      <c r="E9" s="60">
        <f>SIN(_dec2*deg)</f>
        <v>-0.05144994261403899</v>
      </c>
    </row>
    <row r="10" spans="1:8" ht="12.75">
      <c r="A10" t="s">
        <v>107</v>
      </c>
      <c r="B10" s="59">
        <f>'Input and results'!C8</f>
        <v>-29.254611</v>
      </c>
      <c r="D10" t="s">
        <v>108</v>
      </c>
      <c r="E10" s="60">
        <f>'Input and results'!E7-t0+UnivT1/24</f>
        <v>1.2916666666666667</v>
      </c>
      <c r="G10" t="s">
        <v>109</v>
      </c>
      <c r="H10" s="61">
        <f>SQRT((Obsx1+lambda*Erosx1)^2+(Obsy1+lambda*Erosy1)^2+(Obsz1+lambda*Erosz1)^2)</f>
        <v>4175.426317274596</v>
      </c>
    </row>
    <row r="11" spans="1:8" ht="12.75">
      <c r="A11" t="s">
        <v>110</v>
      </c>
      <c r="B11" s="59">
        <f>'Input and results'!F8*24</f>
        <v>7</v>
      </c>
      <c r="D11" t="s">
        <v>111</v>
      </c>
      <c r="E11" s="60">
        <f>'Input and results'!E8-t0+UnivT2/24</f>
        <v>1.2916666666666667</v>
      </c>
      <c r="G11" t="s">
        <v>112</v>
      </c>
      <c r="H11" s="61">
        <f>SQRT((Obsx2+mu*Erosx2)^2+(Obsy2+mu*Erosy2)^2+(Obsz2+mu*Erosz2)^2)</f>
        <v>4175.42631722108</v>
      </c>
    </row>
    <row r="12" spans="1:5" ht="12.75">
      <c r="A12" t="s">
        <v>113</v>
      </c>
      <c r="B12" s="59">
        <f>'Input and results'!G8</f>
        <v>158.75279166666667</v>
      </c>
      <c r="D12" t="s">
        <v>114</v>
      </c>
      <c r="E12" s="60">
        <f>MOD(theta0+Obst1*24*STdurchUT+long1/15,24)</f>
        <v>8.596041854966664</v>
      </c>
    </row>
    <row r="13" spans="1:8" ht="12.75">
      <c r="A13" t="s">
        <v>115</v>
      </c>
      <c r="B13" s="59">
        <f>'Input and results'!H8</f>
        <v>-2.9491666666666667</v>
      </c>
      <c r="D13" t="s">
        <v>116</v>
      </c>
      <c r="E13" s="60">
        <f>MOD(theta0+Obst2*24*STdurchUT+long2/15,24)</f>
        <v>10.81484925496666</v>
      </c>
      <c r="G13" t="s">
        <v>117</v>
      </c>
      <c r="H13" s="61">
        <f>SQRT((Obsx1+lambda*Erosx1-Obsx2-mu*Erosx2)^2+(Obsy1+lambda*Erosy1-Obsy2-mu*Erosy2)^2+(Obsz1+lambda*Erosz1-Obsz2-mu*Erosz2)^2)*RE</f>
        <v>9.761599620257225</v>
      </c>
    </row>
    <row r="14" spans="4:5" ht="12.75">
      <c r="D14" t="s">
        <v>118</v>
      </c>
      <c r="E14" s="60">
        <f>COS(E12*15*deg)*COS(_lat1*deg)</f>
        <v>-0.5405895446687102</v>
      </c>
    </row>
    <row r="15" spans="4:8" ht="12.75">
      <c r="D15" t="s">
        <v>119</v>
      </c>
      <c r="E15" s="60">
        <f>SIN(E12*15*deg)*COS(_lat1*deg)</f>
        <v>0.668988743839586</v>
      </c>
      <c r="F15" s="62"/>
      <c r="G15" t="s">
        <v>120</v>
      </c>
      <c r="H15" s="61">
        <f>SQRT((Obsx1-Obsx2)^2+(Obsy1-Obsy2)^2+(Obsz1-Obsz2)^2)</f>
        <v>1.1153166356746065</v>
      </c>
    </row>
    <row r="16" spans="4:5" ht="12.75">
      <c r="D16" t="s">
        <v>121</v>
      </c>
      <c r="E16" s="60">
        <f>SIN(_lat1*deg)</f>
        <v>0.5101146977012224</v>
      </c>
    </row>
    <row r="17" spans="4:5" ht="12.75">
      <c r="D17" t="s">
        <v>122</v>
      </c>
      <c r="E17" s="60">
        <f>COS(E13*15*deg)*COS(_lat2*deg)</f>
        <v>-0.8307974317144952</v>
      </c>
    </row>
    <row r="18" spans="4:5" ht="12.75">
      <c r="D18" t="s">
        <v>123</v>
      </c>
      <c r="E18" s="60">
        <f>SIN(E13*15*deg)*COS(_lat2*deg)</f>
        <v>0.26637621589770144</v>
      </c>
    </row>
    <row r="19" spans="4:5" ht="12.75">
      <c r="D19" t="s">
        <v>124</v>
      </c>
      <c r="E19" s="60">
        <f>SIN(_lat2*deg)</f>
        <v>-0.488691455890749</v>
      </c>
    </row>
    <row r="25" spans="1:2" ht="12.75">
      <c r="A25" t="s">
        <v>125</v>
      </c>
      <c r="B25">
        <v>1.0027379093</v>
      </c>
    </row>
    <row r="26" spans="1:2" ht="12.75">
      <c r="A26" t="s">
        <v>126</v>
      </c>
      <c r="B26" s="61">
        <f>PI()/180</f>
        <v>0.017453292519943295</v>
      </c>
    </row>
    <row r="27" ht="12.75">
      <c r="A27" t="s">
        <v>127</v>
      </c>
    </row>
    <row r="28" spans="2:4" ht="12.75">
      <c r="B28" s="63">
        <v>40936</v>
      </c>
      <c r="C28" s="64">
        <f>B28</f>
        <v>40936</v>
      </c>
      <c r="D28" s="61">
        <f>C28+theta0/24</f>
        <v>40936.35191388889</v>
      </c>
    </row>
    <row r="29" spans="2:3" ht="12.75">
      <c r="B29" s="62" t="s">
        <v>128</v>
      </c>
      <c r="C29" s="60">
        <f>VALUE(MID(B29,1,2))+VALUE(MID(B29,4,2))/60+VALUE(MID(B29,7,2))/3600+VALUE(MID(B29,10,3))/360000</f>
        <v>8.445933333333333</v>
      </c>
    </row>
    <row r="30" spans="1:9" ht="12.75">
      <c r="A30" t="s">
        <v>129</v>
      </c>
      <c r="B30">
        <v>6378.14</v>
      </c>
      <c r="I30" s="59"/>
    </row>
    <row r="31" spans="1:3" ht="12.75">
      <c r="A31" s="65" t="s">
        <v>130</v>
      </c>
      <c r="B31" s="65"/>
      <c r="C31" s="65">
        <v>30</v>
      </c>
    </row>
  </sheetData>
  <sheetProtection selectLockedCells="1" selectUnlockedCells="1"/>
  <mergeCells count="1">
    <mergeCell ref="A2:H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02"/>
  <sheetViews>
    <sheetView workbookViewId="0" topLeftCell="A1">
      <selection activeCell="G3" sqref="G3"/>
    </sheetView>
  </sheetViews>
  <sheetFormatPr defaultColWidth="11.421875" defaultRowHeight="12.75"/>
  <cols>
    <col min="1" max="2" width="13.7109375" style="0" customWidth="1"/>
    <col min="5" max="5" width="12.28125" style="0" customWidth="1"/>
  </cols>
  <sheetData>
    <row r="2" spans="1:12" ht="12.75">
      <c r="A2" s="23" t="s">
        <v>89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4" spans="3:4" ht="12.75">
      <c r="C4" s="2" t="s">
        <v>131</v>
      </c>
      <c r="D4" s="2"/>
    </row>
    <row r="5" spans="3:4" ht="12.75">
      <c r="C5" s="2" t="s">
        <v>132</v>
      </c>
      <c r="D5" s="2"/>
    </row>
    <row r="6" spans="1:6" ht="12.75">
      <c r="A6" s="66">
        <f>t0</f>
        <v>40936</v>
      </c>
      <c r="B6" s="67">
        <f aca="true" t="shared" si="0" ref="B6:B37">A6-t0</f>
        <v>0</v>
      </c>
      <c r="C6">
        <v>0.17938797608621</v>
      </c>
      <c r="D6" s="60">
        <f>0.00005996*B6^2-0.00041538*B6+0.17938632</f>
        <v>0.17938632</v>
      </c>
      <c r="F6" t="s">
        <v>133</v>
      </c>
    </row>
    <row r="7" spans="1:6" ht="12.75">
      <c r="A7" s="66">
        <f>A6+1/24</f>
        <v>40936.041666666664</v>
      </c>
      <c r="B7" s="67">
        <f t="shared" si="0"/>
        <v>0.04166666666424135</v>
      </c>
      <c r="C7">
        <v>0.17937066994234</v>
      </c>
      <c r="D7" s="60">
        <f aca="true" t="shared" si="1" ref="D7:D70">0.00005996*B7^2-0.00041538*B7+0.17938632</f>
        <v>0.1793691165972232</v>
      </c>
      <c r="F7" t="s">
        <v>134</v>
      </c>
    </row>
    <row r="8" spans="1:4" ht="12.75">
      <c r="A8" s="66">
        <f aca="true" t="shared" si="2" ref="A8:A71">A7+1/24</f>
        <v>40936.08333333333</v>
      </c>
      <c r="B8" s="67">
        <f t="shared" si="0"/>
        <v>0.0833333333284827</v>
      </c>
      <c r="C8">
        <v>0.17935357411403</v>
      </c>
      <c r="D8" s="60">
        <f t="shared" si="1"/>
        <v>0.17935212138889084</v>
      </c>
    </row>
    <row r="9" spans="1:4" ht="12.75">
      <c r="A9" s="66">
        <f t="shared" si="2"/>
        <v>40936.12499999999</v>
      </c>
      <c r="B9" s="67">
        <f t="shared" si="0"/>
        <v>0.12499999999272404</v>
      </c>
      <c r="C9">
        <v>0.17933668861024</v>
      </c>
      <c r="D9" s="60">
        <f t="shared" si="1"/>
        <v>0.1793353343750029</v>
      </c>
    </row>
    <row r="10" spans="1:4" ht="12.75">
      <c r="A10" s="66">
        <f t="shared" si="2"/>
        <v>40936.16666666666</v>
      </c>
      <c r="B10" s="67">
        <f t="shared" si="0"/>
        <v>0.1666666666569654</v>
      </c>
      <c r="C10">
        <v>0.17932001343911</v>
      </c>
      <c r="D10" s="60">
        <f t="shared" si="1"/>
        <v>0.17931875555555937</v>
      </c>
    </row>
    <row r="11" spans="1:4" ht="12.75">
      <c r="A11" s="66">
        <f t="shared" si="2"/>
        <v>40936.20833333332</v>
      </c>
      <c r="B11" s="67">
        <f t="shared" si="0"/>
        <v>0.20833333332120674</v>
      </c>
      <c r="C11">
        <v>0.17930354860807</v>
      </c>
      <c r="D11" s="60">
        <f t="shared" si="1"/>
        <v>0.17930238493056028</v>
      </c>
    </row>
    <row r="12" spans="1:4" ht="12.75">
      <c r="A12" s="66">
        <f t="shared" si="2"/>
        <v>40936.249999999985</v>
      </c>
      <c r="B12" s="67">
        <f t="shared" si="0"/>
        <v>0.24999999998544808</v>
      </c>
      <c r="C12">
        <v>0.17928729412377</v>
      </c>
      <c r="D12" s="60">
        <f t="shared" si="1"/>
        <v>0.1792862225000056</v>
      </c>
    </row>
    <row r="13" spans="1:4" ht="12.75">
      <c r="A13" s="66">
        <f t="shared" si="2"/>
        <v>40936.29166666665</v>
      </c>
      <c r="B13" s="67">
        <f t="shared" si="0"/>
        <v>0.29166666664968943</v>
      </c>
      <c r="C13">
        <v>0.1792712499921</v>
      </c>
      <c r="D13" s="60">
        <f t="shared" si="1"/>
        <v>0.17927026826389533</v>
      </c>
    </row>
    <row r="14" spans="1:4" ht="12.75">
      <c r="A14" s="66">
        <f t="shared" si="2"/>
        <v>40936.333333333314</v>
      </c>
      <c r="B14" s="67">
        <f t="shared" si="0"/>
        <v>0.3333333333139308</v>
      </c>
      <c r="C14">
        <v>0.1792554162182</v>
      </c>
      <c r="D14" s="60">
        <f t="shared" si="1"/>
        <v>0.17925452222222948</v>
      </c>
    </row>
    <row r="15" spans="1:4" ht="12.75">
      <c r="A15" s="66">
        <f t="shared" si="2"/>
        <v>40936.37499999998</v>
      </c>
      <c r="B15" s="67">
        <f t="shared" si="0"/>
        <v>0.3749999999781721</v>
      </c>
      <c r="C15">
        <v>0.1792397928064</v>
      </c>
      <c r="D15" s="60">
        <f t="shared" si="1"/>
        <v>0.17923898437500807</v>
      </c>
    </row>
    <row r="16" spans="1:4" ht="12.75">
      <c r="A16" s="66">
        <f t="shared" si="2"/>
        <v>40936.41666666664</v>
      </c>
      <c r="B16" s="67">
        <f t="shared" si="0"/>
        <v>0.4166666666424135</v>
      </c>
      <c r="C16">
        <v>0.17922437976035</v>
      </c>
      <c r="D16" s="60">
        <f t="shared" si="1"/>
        <v>0.17922365472223106</v>
      </c>
    </row>
    <row r="17" spans="1:4" ht="12.75">
      <c r="A17" s="66">
        <f t="shared" si="2"/>
        <v>40936.45833333331</v>
      </c>
      <c r="B17" s="67">
        <f t="shared" si="0"/>
        <v>0.4583333333066548</v>
      </c>
      <c r="C17">
        <v>0.1792091770829</v>
      </c>
      <c r="D17" s="60">
        <f t="shared" si="1"/>
        <v>0.1792085332638985</v>
      </c>
    </row>
    <row r="18" spans="1:4" ht="12.75">
      <c r="A18" s="66">
        <f t="shared" si="2"/>
        <v>40936.49999999997</v>
      </c>
      <c r="B18" s="67">
        <f t="shared" si="0"/>
        <v>0.49999999997089617</v>
      </c>
      <c r="C18">
        <v>0.17919418477613</v>
      </c>
      <c r="D18" s="60">
        <f t="shared" si="1"/>
        <v>0.17919362000001032</v>
      </c>
    </row>
    <row r="19" spans="1:4" ht="12.75">
      <c r="A19" s="66">
        <f t="shared" si="2"/>
        <v>40936.541666666635</v>
      </c>
      <c r="B19" s="67">
        <f t="shared" si="0"/>
        <v>0.5416666666351375</v>
      </c>
      <c r="C19">
        <v>0.17917940284139</v>
      </c>
      <c r="D19" s="60">
        <f t="shared" si="1"/>
        <v>0.1791789149305666</v>
      </c>
    </row>
    <row r="20" spans="1:4" ht="12.75">
      <c r="A20" s="66">
        <f t="shared" si="2"/>
        <v>40936.5833333333</v>
      </c>
      <c r="B20" s="67">
        <f t="shared" si="0"/>
        <v>0.5833333332993789</v>
      </c>
      <c r="C20">
        <v>0.17916483127926</v>
      </c>
      <c r="D20" s="60">
        <f t="shared" si="1"/>
        <v>0.17916441805556726</v>
      </c>
    </row>
    <row r="21" spans="1:5" ht="12.75">
      <c r="A21" s="66">
        <f t="shared" si="2"/>
        <v>40936.62499999996</v>
      </c>
      <c r="B21" s="67">
        <f t="shared" si="0"/>
        <v>0.6249999999636202</v>
      </c>
      <c r="C21">
        <v>0.17915047008957</v>
      </c>
      <c r="D21" s="60">
        <f t="shared" si="1"/>
        <v>0.17915012937501237</v>
      </c>
      <c r="E21" s="68"/>
    </row>
    <row r="22" spans="1:4" ht="12.75">
      <c r="A22" s="66">
        <f t="shared" si="2"/>
        <v>40936.66666666663</v>
      </c>
      <c r="B22" s="67">
        <f t="shared" si="0"/>
        <v>0.6666666666278616</v>
      </c>
      <c r="C22">
        <v>0.17913631927141</v>
      </c>
      <c r="D22" s="60">
        <f t="shared" si="1"/>
        <v>0.1791360488889019</v>
      </c>
    </row>
    <row r="23" spans="1:4" ht="12.75">
      <c r="A23" s="66">
        <f t="shared" si="2"/>
        <v>40936.70833333329</v>
      </c>
      <c r="B23" s="67">
        <f t="shared" si="0"/>
        <v>0.7083333332921029</v>
      </c>
      <c r="C23">
        <v>0.17912237882309</v>
      </c>
      <c r="D23" s="60">
        <f t="shared" si="1"/>
        <v>0.17912217659723584</v>
      </c>
    </row>
    <row r="24" spans="1:4" ht="12.75">
      <c r="A24" s="66">
        <f t="shared" si="2"/>
        <v>40936.749999999956</v>
      </c>
      <c r="B24" s="67">
        <f t="shared" si="0"/>
        <v>0.7499999999563443</v>
      </c>
      <c r="C24">
        <v>0.1791086487422</v>
      </c>
      <c r="D24" s="60">
        <f t="shared" si="1"/>
        <v>0.1791085125000142</v>
      </c>
    </row>
    <row r="25" spans="1:4" ht="12.75">
      <c r="A25" s="66">
        <f t="shared" si="2"/>
        <v>40936.79166666662</v>
      </c>
      <c r="B25" s="67">
        <f t="shared" si="0"/>
        <v>0.7916666666205856</v>
      </c>
      <c r="C25">
        <v>0.17909512902554</v>
      </c>
      <c r="D25" s="60">
        <f t="shared" si="1"/>
        <v>0.17909505659723698</v>
      </c>
    </row>
    <row r="26" spans="1:4" ht="12.75">
      <c r="A26" s="66">
        <f t="shared" si="2"/>
        <v>40936.833333333285</v>
      </c>
      <c r="B26" s="67">
        <f t="shared" si="0"/>
        <v>0.833333333284827</v>
      </c>
      <c r="C26">
        <v>0.17908181966921</v>
      </c>
      <c r="D26" s="60">
        <f t="shared" si="1"/>
        <v>0.17908180888890418</v>
      </c>
    </row>
    <row r="27" spans="1:4" ht="12.75">
      <c r="A27" s="66">
        <f t="shared" si="2"/>
        <v>40936.87499999995</v>
      </c>
      <c r="B27" s="67">
        <f t="shared" si="0"/>
        <v>0.8749999999490683</v>
      </c>
      <c r="C27">
        <v>0.17906872066851</v>
      </c>
      <c r="D27" s="60">
        <f t="shared" si="1"/>
        <v>0.1790687693750158</v>
      </c>
    </row>
    <row r="28" spans="1:4" ht="12.75">
      <c r="A28" s="66">
        <f t="shared" si="2"/>
        <v>40936.91666666661</v>
      </c>
      <c r="B28" s="67">
        <f t="shared" si="0"/>
        <v>0.9166666666133096</v>
      </c>
      <c r="C28">
        <v>0.17905583201802</v>
      </c>
      <c r="D28" s="60">
        <f t="shared" si="1"/>
        <v>0.17905593805557185</v>
      </c>
    </row>
    <row r="29" spans="1:4" ht="12.75">
      <c r="A29" s="66">
        <f t="shared" si="2"/>
        <v>40936.95833333328</v>
      </c>
      <c r="B29" s="67">
        <f t="shared" si="0"/>
        <v>0.958333333277551</v>
      </c>
      <c r="C29">
        <v>0.17904315371158</v>
      </c>
      <c r="D29" s="60">
        <f t="shared" si="1"/>
        <v>0.1790433149305723</v>
      </c>
    </row>
    <row r="30" spans="1:4" ht="12.75">
      <c r="A30" s="66">
        <f t="shared" si="2"/>
        <v>40936.99999999994</v>
      </c>
      <c r="B30" s="67">
        <f t="shared" si="0"/>
        <v>0.9999999999417923</v>
      </c>
      <c r="C30">
        <v>0.17903068574226</v>
      </c>
      <c r="D30" s="60">
        <f t="shared" si="1"/>
        <v>0.17903090000001717</v>
      </c>
    </row>
    <row r="31" spans="1:4" ht="12.75">
      <c r="A31" s="66">
        <f t="shared" si="2"/>
        <v>40937.041666666606</v>
      </c>
      <c r="B31" s="67">
        <f t="shared" si="0"/>
        <v>1.0416666666060337</v>
      </c>
      <c r="C31">
        <v>0.17901842810238</v>
      </c>
      <c r="D31" s="60">
        <f t="shared" si="1"/>
        <v>0.1790186932639065</v>
      </c>
    </row>
    <row r="32" spans="1:4" ht="12.75">
      <c r="A32" s="66">
        <f t="shared" si="2"/>
        <v>40937.08333333327</v>
      </c>
      <c r="B32" s="67">
        <f t="shared" si="0"/>
        <v>1.083333333270275</v>
      </c>
      <c r="C32">
        <v>0.17900638078355</v>
      </c>
      <c r="D32" s="60">
        <f t="shared" si="1"/>
        <v>0.1790066947222402</v>
      </c>
    </row>
    <row r="33" spans="1:4" ht="12.75">
      <c r="A33" s="66">
        <f t="shared" si="2"/>
        <v>40937.124999999935</v>
      </c>
      <c r="B33" s="67">
        <f t="shared" si="0"/>
        <v>1.1249999999345164</v>
      </c>
      <c r="C33">
        <v>0.1789945437766</v>
      </c>
      <c r="D33" s="60">
        <f t="shared" si="1"/>
        <v>0.17899490437501836</v>
      </c>
    </row>
    <row r="34" spans="1:4" ht="12.75">
      <c r="A34" s="66">
        <f t="shared" si="2"/>
        <v>40937.1666666666</v>
      </c>
      <c r="B34" s="67">
        <f t="shared" si="0"/>
        <v>1.1666666665987577</v>
      </c>
      <c r="C34">
        <v>0.17898291707164</v>
      </c>
      <c r="D34" s="60">
        <f t="shared" si="1"/>
        <v>0.17898332222224092</v>
      </c>
    </row>
    <row r="35" spans="1:4" ht="12.75">
      <c r="A35" s="66">
        <f t="shared" si="2"/>
        <v>40937.20833333326</v>
      </c>
      <c r="B35" s="67">
        <f t="shared" si="0"/>
        <v>1.208333333262999</v>
      </c>
      <c r="C35">
        <v>0.17897150065802</v>
      </c>
      <c r="D35" s="60">
        <f t="shared" si="1"/>
        <v>0.1789719482639079</v>
      </c>
    </row>
    <row r="36" spans="1:4" ht="12.75">
      <c r="A36" s="66">
        <f t="shared" si="2"/>
        <v>40937.24999999993</v>
      </c>
      <c r="B36" s="67">
        <f t="shared" si="0"/>
        <v>1.2499999999272404</v>
      </c>
      <c r="C36">
        <v>0.17896029452436</v>
      </c>
      <c r="D36" s="60">
        <f t="shared" si="1"/>
        <v>0.17896078250001932</v>
      </c>
    </row>
    <row r="37" spans="1:4" ht="12.75">
      <c r="A37" s="66">
        <f t="shared" si="2"/>
        <v>40937.29166666659</v>
      </c>
      <c r="B37" s="67">
        <f t="shared" si="0"/>
        <v>1.2916666665914818</v>
      </c>
      <c r="C37">
        <v>0.17894929865855</v>
      </c>
      <c r="D37" s="60">
        <f t="shared" si="1"/>
        <v>0.17894982493057512</v>
      </c>
    </row>
    <row r="38" spans="1:4" ht="12.75">
      <c r="A38" s="66">
        <f t="shared" si="2"/>
        <v>40937.333333333256</v>
      </c>
      <c r="B38" s="67">
        <f aca="true" t="shared" si="3" ref="B38:B69">A38-t0</f>
        <v>1.3333333332557231</v>
      </c>
      <c r="C38">
        <v>0.17893851304769</v>
      </c>
      <c r="D38" s="60">
        <f t="shared" si="1"/>
        <v>0.17893907555557537</v>
      </c>
    </row>
    <row r="39" spans="1:4" ht="12.75">
      <c r="A39" s="66">
        <f t="shared" si="2"/>
        <v>40937.37499999992</v>
      </c>
      <c r="B39" s="67">
        <f t="shared" si="3"/>
        <v>1.3749999999199645</v>
      </c>
      <c r="C39">
        <v>0.17892793767819</v>
      </c>
      <c r="D39" s="60">
        <f t="shared" si="1"/>
        <v>0.17892853437502004</v>
      </c>
    </row>
    <row r="40" spans="1:4" ht="12.75">
      <c r="A40" s="66">
        <f t="shared" si="2"/>
        <v>40937.416666666584</v>
      </c>
      <c r="B40" s="67">
        <f t="shared" si="3"/>
        <v>1.4166666665842058</v>
      </c>
      <c r="C40">
        <v>0.17891757253571</v>
      </c>
      <c r="D40" s="60">
        <f t="shared" si="1"/>
        <v>0.17891820138890913</v>
      </c>
    </row>
    <row r="41" spans="1:4" ht="12.75">
      <c r="A41" s="66">
        <f t="shared" si="2"/>
        <v>40937.45833333325</v>
      </c>
      <c r="B41" s="67">
        <f t="shared" si="3"/>
        <v>1.4583333332484472</v>
      </c>
      <c r="C41">
        <v>0.17890741760518</v>
      </c>
      <c r="D41" s="60">
        <f t="shared" si="1"/>
        <v>0.17890807659724262</v>
      </c>
    </row>
    <row r="42" spans="1:4" ht="12.75">
      <c r="A42" s="66">
        <f t="shared" si="2"/>
        <v>40937.49999999991</v>
      </c>
      <c r="B42" s="67">
        <f t="shared" si="3"/>
        <v>1.4999999999126885</v>
      </c>
      <c r="C42">
        <v>0.17889747287076</v>
      </c>
      <c r="D42" s="60">
        <f t="shared" si="1"/>
        <v>0.17889816000002054</v>
      </c>
    </row>
    <row r="43" spans="1:4" ht="12.75">
      <c r="A43" s="66">
        <f t="shared" si="2"/>
        <v>40937.54166666658</v>
      </c>
      <c r="B43" s="67">
        <f t="shared" si="3"/>
        <v>1.5416666665769299</v>
      </c>
      <c r="C43">
        <v>0.17888773831591</v>
      </c>
      <c r="D43" s="60">
        <f t="shared" si="1"/>
        <v>0.1788884515972429</v>
      </c>
    </row>
    <row r="44" spans="1:4" ht="12.75">
      <c r="A44" s="66">
        <f t="shared" si="2"/>
        <v>40937.58333333324</v>
      </c>
      <c r="B44" s="67">
        <f t="shared" si="3"/>
        <v>1.5833333332411712</v>
      </c>
      <c r="C44">
        <v>0.17887821392332</v>
      </c>
      <c r="D44" s="60">
        <f t="shared" si="1"/>
        <v>0.17887895138890966</v>
      </c>
    </row>
    <row r="45" spans="1:4" ht="12.75">
      <c r="A45" s="66">
        <f t="shared" si="2"/>
        <v>40937.624999999905</v>
      </c>
      <c r="B45" s="67">
        <f t="shared" si="3"/>
        <v>1.6249999999054126</v>
      </c>
      <c r="C45">
        <v>0.17886889967498</v>
      </c>
      <c r="D45" s="60">
        <f t="shared" si="1"/>
        <v>0.17886965937502083</v>
      </c>
    </row>
    <row r="46" spans="1:4" ht="12.75">
      <c r="A46" s="66">
        <f t="shared" si="2"/>
        <v>40937.66666666657</v>
      </c>
      <c r="B46" s="67">
        <f t="shared" si="3"/>
        <v>1.666666666569654</v>
      </c>
      <c r="C46">
        <v>0.17885979555213</v>
      </c>
      <c r="D46" s="60">
        <f t="shared" si="1"/>
        <v>0.17886057555557644</v>
      </c>
    </row>
    <row r="47" spans="1:4" ht="12.75">
      <c r="A47" s="66">
        <f t="shared" si="2"/>
        <v>40937.708333333234</v>
      </c>
      <c r="B47" s="67">
        <f t="shared" si="3"/>
        <v>1.7083333332338952</v>
      </c>
      <c r="C47">
        <v>0.17885090153526</v>
      </c>
      <c r="D47" s="60">
        <f t="shared" si="1"/>
        <v>0.17885169993057648</v>
      </c>
    </row>
    <row r="48" spans="1:4" ht="12.75">
      <c r="A48" s="66">
        <f t="shared" si="2"/>
        <v>40937.7499999999</v>
      </c>
      <c r="B48" s="67">
        <f t="shared" si="3"/>
        <v>1.7499999998981366</v>
      </c>
      <c r="C48">
        <v>0.17884221760416</v>
      </c>
      <c r="D48" s="60">
        <f t="shared" si="1"/>
        <v>0.17884303250002093</v>
      </c>
    </row>
    <row r="49" spans="1:4" ht="12.75">
      <c r="A49" s="66">
        <f t="shared" si="2"/>
        <v>40937.79166666656</v>
      </c>
      <c r="B49" s="67">
        <f t="shared" si="3"/>
        <v>1.791666666562378</v>
      </c>
      <c r="C49">
        <v>0.17883374373787</v>
      </c>
      <c r="D49" s="60">
        <f t="shared" si="1"/>
        <v>0.17883457326390978</v>
      </c>
    </row>
    <row r="50" spans="1:4" ht="12.75">
      <c r="A50" s="66">
        <f t="shared" si="2"/>
        <v>40937.83333333323</v>
      </c>
      <c r="B50" s="67">
        <f t="shared" si="3"/>
        <v>1.8333333332266193</v>
      </c>
      <c r="C50">
        <v>0.1788254799147</v>
      </c>
      <c r="D50" s="60">
        <f t="shared" si="1"/>
        <v>0.17882632222224307</v>
      </c>
    </row>
    <row r="51" spans="1:4" ht="12.75">
      <c r="A51" s="66">
        <f t="shared" si="2"/>
        <v>40937.87499999989</v>
      </c>
      <c r="B51" s="67">
        <f t="shared" si="3"/>
        <v>1.8749999998908606</v>
      </c>
      <c r="C51">
        <v>0.17881742611225</v>
      </c>
      <c r="D51" s="60">
        <f t="shared" si="1"/>
        <v>0.1788182793750208</v>
      </c>
    </row>
    <row r="52" spans="1:4" ht="12.75">
      <c r="A52" s="66">
        <f t="shared" si="2"/>
        <v>40937.916666666555</v>
      </c>
      <c r="B52" s="67">
        <f t="shared" si="3"/>
        <v>1.916666666555102</v>
      </c>
      <c r="C52">
        <v>0.17880958230733</v>
      </c>
      <c r="D52" s="60">
        <f t="shared" si="1"/>
        <v>0.17881044472224292</v>
      </c>
    </row>
    <row r="53" spans="1:4" ht="12.75">
      <c r="A53" s="66">
        <f t="shared" si="2"/>
        <v>40937.95833333322</v>
      </c>
      <c r="B53" s="67">
        <f t="shared" si="3"/>
        <v>1.9583333332193433</v>
      </c>
      <c r="C53">
        <v>0.1788019484761</v>
      </c>
      <c r="D53" s="60">
        <f t="shared" si="1"/>
        <v>0.17880281826390945</v>
      </c>
    </row>
    <row r="54" spans="1:4" ht="12.75">
      <c r="A54" s="66">
        <f t="shared" si="2"/>
        <v>40937.99999999988</v>
      </c>
      <c r="B54" s="67">
        <f t="shared" si="3"/>
        <v>1.9999999998835847</v>
      </c>
      <c r="C54">
        <v>0.17879452459396</v>
      </c>
      <c r="D54" s="60">
        <f t="shared" si="1"/>
        <v>0.17879540000002042</v>
      </c>
    </row>
    <row r="55" spans="1:4" ht="12.75">
      <c r="A55" s="66">
        <f t="shared" si="2"/>
        <v>40938.04166666655</v>
      </c>
      <c r="B55" s="67">
        <f t="shared" si="3"/>
        <v>2.041666666547826</v>
      </c>
      <c r="C55">
        <v>0.17878731063555</v>
      </c>
      <c r="D55" s="60">
        <f t="shared" si="1"/>
        <v>0.17878818993057582</v>
      </c>
    </row>
    <row r="56" spans="1:4" ht="12.75">
      <c r="A56" s="66">
        <f t="shared" si="2"/>
        <v>40938.08333333321</v>
      </c>
      <c r="B56" s="67">
        <f t="shared" si="3"/>
        <v>2.0833333332120674</v>
      </c>
      <c r="C56">
        <v>0.17878030657483</v>
      </c>
      <c r="D56" s="60">
        <f t="shared" si="1"/>
        <v>0.1787811880555756</v>
      </c>
    </row>
    <row r="57" spans="1:4" ht="12.75">
      <c r="A57" s="66">
        <f t="shared" si="2"/>
        <v>40938.124999999876</v>
      </c>
      <c r="B57" s="67">
        <f t="shared" si="3"/>
        <v>2.1249999998763087</v>
      </c>
      <c r="C57">
        <v>0.17877351238502</v>
      </c>
      <c r="D57" s="60">
        <f t="shared" si="1"/>
        <v>0.17877439437501985</v>
      </c>
    </row>
    <row r="58" spans="1:4" ht="12.75">
      <c r="A58" s="66">
        <f t="shared" si="2"/>
        <v>40938.16666666654</v>
      </c>
      <c r="B58" s="67">
        <f t="shared" si="3"/>
        <v>2.16666666654055</v>
      </c>
      <c r="C58">
        <v>0.17876692803863</v>
      </c>
      <c r="D58" s="60">
        <f t="shared" si="1"/>
        <v>0.1787678088889085</v>
      </c>
    </row>
    <row r="59" spans="1:4" ht="12.75">
      <c r="A59" s="66">
        <f t="shared" si="2"/>
        <v>40938.208333333205</v>
      </c>
      <c r="B59" s="67">
        <f t="shared" si="3"/>
        <v>2.2083333332047914</v>
      </c>
      <c r="C59">
        <v>0.17876055350739</v>
      </c>
      <c r="D59" s="60">
        <f t="shared" si="1"/>
        <v>0.17876143159724156</v>
      </c>
    </row>
    <row r="60" spans="1:4" ht="12.75">
      <c r="A60" s="66">
        <f t="shared" si="2"/>
        <v>40938.24999999987</v>
      </c>
      <c r="B60" s="67">
        <f t="shared" si="3"/>
        <v>2.2499999998690328</v>
      </c>
      <c r="C60">
        <v>0.17875438876238</v>
      </c>
      <c r="D60" s="60">
        <f t="shared" si="1"/>
        <v>0.17875526250001905</v>
      </c>
    </row>
    <row r="61" spans="1:4" ht="12.75">
      <c r="A61" s="66">
        <f t="shared" si="2"/>
        <v>40938.29166666653</v>
      </c>
      <c r="B61" s="67">
        <f t="shared" si="3"/>
        <v>2.291666666533274</v>
      </c>
      <c r="C61">
        <v>0.17874843377392</v>
      </c>
      <c r="D61" s="60">
        <f t="shared" si="1"/>
        <v>0.17874930159724095</v>
      </c>
    </row>
    <row r="62" spans="1:4" ht="12.75">
      <c r="A62" s="66">
        <f t="shared" si="2"/>
        <v>40938.3333333332</v>
      </c>
      <c r="B62" s="67">
        <f t="shared" si="3"/>
        <v>2.3333333331975155</v>
      </c>
      <c r="C62">
        <v>0.17874268851161</v>
      </c>
      <c r="D62" s="60">
        <f t="shared" si="1"/>
        <v>0.17874354888890728</v>
      </c>
    </row>
    <row r="63" spans="1:4" ht="12.75">
      <c r="A63" s="66">
        <f t="shared" si="2"/>
        <v>40938.37499999986</v>
      </c>
      <c r="B63" s="67">
        <f t="shared" si="3"/>
        <v>2.374999999861757</v>
      </c>
      <c r="C63">
        <v>0.17873715294433</v>
      </c>
      <c r="D63" s="60">
        <f t="shared" si="1"/>
        <v>0.17873800437501805</v>
      </c>
    </row>
    <row r="64" spans="1:4" ht="12.75">
      <c r="A64" s="66">
        <f t="shared" si="2"/>
        <v>40938.416666666526</v>
      </c>
      <c r="B64" s="67">
        <f t="shared" si="3"/>
        <v>2.416666666525998</v>
      </c>
      <c r="C64">
        <v>0.17873182704025</v>
      </c>
      <c r="D64" s="60">
        <f t="shared" si="1"/>
        <v>0.1787326680555732</v>
      </c>
    </row>
    <row r="65" spans="1:4" ht="12.75">
      <c r="A65" s="66">
        <f t="shared" si="2"/>
        <v>40938.45833333319</v>
      </c>
      <c r="B65" s="67">
        <f t="shared" si="3"/>
        <v>2.4583333331902395</v>
      </c>
      <c r="C65">
        <v>0.17872671076681</v>
      </c>
      <c r="D65" s="60">
        <f t="shared" si="1"/>
        <v>0.1787275399305728</v>
      </c>
    </row>
    <row r="66" spans="1:4" ht="12.75">
      <c r="A66" s="66">
        <f t="shared" si="2"/>
        <v>40938.499999999854</v>
      </c>
      <c r="B66" s="67">
        <f t="shared" si="3"/>
        <v>2.499999999854481</v>
      </c>
      <c r="C66">
        <v>0.17872180409075</v>
      </c>
      <c r="D66" s="60">
        <f t="shared" si="1"/>
        <v>0.17872262000001682</v>
      </c>
    </row>
    <row r="67" spans="1:4" ht="12.75">
      <c r="A67" s="66">
        <f t="shared" si="2"/>
        <v>40938.54166666652</v>
      </c>
      <c r="B67" s="67">
        <f t="shared" si="3"/>
        <v>2.541666666518722</v>
      </c>
      <c r="C67">
        <v>0.17871710697807</v>
      </c>
      <c r="D67" s="60">
        <f t="shared" si="1"/>
        <v>0.17871790826390524</v>
      </c>
    </row>
    <row r="68" spans="1:4" ht="12.75">
      <c r="A68" s="66">
        <f t="shared" si="2"/>
        <v>40938.58333333318</v>
      </c>
      <c r="B68" s="67">
        <f t="shared" si="3"/>
        <v>2.5833333331829635</v>
      </c>
      <c r="C68">
        <v>0.17871261939407</v>
      </c>
      <c r="D68" s="60">
        <f t="shared" si="1"/>
        <v>0.1787134047222381</v>
      </c>
    </row>
    <row r="69" spans="1:4" ht="12.75">
      <c r="A69" s="66">
        <f t="shared" si="2"/>
        <v>40938.62499999985</v>
      </c>
      <c r="B69" s="67">
        <f t="shared" si="3"/>
        <v>2.624999999847205</v>
      </c>
      <c r="C69">
        <v>0.17870834130332</v>
      </c>
      <c r="D69" s="60">
        <f t="shared" si="1"/>
        <v>0.17870910937501536</v>
      </c>
    </row>
    <row r="70" spans="1:4" ht="12.75">
      <c r="A70" s="66">
        <f t="shared" si="2"/>
        <v>40938.66666666651</v>
      </c>
      <c r="B70" s="67">
        <f aca="true" t="shared" si="4" ref="B70:B101">A70-t0</f>
        <v>2.6666666665114462</v>
      </c>
      <c r="C70">
        <v>0.17870427266969</v>
      </c>
      <c r="D70" s="60">
        <f t="shared" si="1"/>
        <v>0.17870502222223705</v>
      </c>
    </row>
    <row r="71" spans="1:4" ht="12.75">
      <c r="A71" s="66">
        <f t="shared" si="2"/>
        <v>40938.708333333176</v>
      </c>
      <c r="B71" s="67">
        <f t="shared" si="4"/>
        <v>2.7083333331756876</v>
      </c>
      <c r="C71">
        <v>0.17870041345632</v>
      </c>
      <c r="D71" s="60">
        <f aca="true" t="shared" si="5" ref="D71:D134">0.00005996*B71^2-0.00041538*B71+0.17938632</f>
        <v>0.17870114326390316</v>
      </c>
    </row>
    <row r="72" spans="1:4" ht="12.75">
      <c r="A72" s="66">
        <f aca="true" t="shared" si="6" ref="A72:A135">A71+1/24</f>
        <v>40938.74999999984</v>
      </c>
      <c r="B72" s="67">
        <f t="shared" si="4"/>
        <v>2.749999999839929</v>
      </c>
      <c r="C72">
        <v>0.17869676362566</v>
      </c>
      <c r="D72" s="60">
        <f t="shared" si="5"/>
        <v>0.1786974725000137</v>
      </c>
    </row>
    <row r="73" spans="1:4" ht="12.75">
      <c r="A73" s="66">
        <f t="shared" si="6"/>
        <v>40938.791666666504</v>
      </c>
      <c r="B73" s="67">
        <f t="shared" si="4"/>
        <v>2.7916666665041703</v>
      </c>
      <c r="C73">
        <v>0.17869332313943</v>
      </c>
      <c r="D73" s="60">
        <f t="shared" si="5"/>
        <v>0.17869400993056864</v>
      </c>
    </row>
    <row r="74" spans="1:4" ht="12.75">
      <c r="A74" s="66">
        <f t="shared" si="6"/>
        <v>40938.83333333317</v>
      </c>
      <c r="B74" s="67">
        <f t="shared" si="4"/>
        <v>2.8333333331684116</v>
      </c>
      <c r="C74">
        <v>0.17869009195865</v>
      </c>
      <c r="D74" s="60">
        <f t="shared" si="5"/>
        <v>0.17869075555556801</v>
      </c>
    </row>
    <row r="75" spans="1:4" ht="12.75">
      <c r="A75" s="66">
        <f t="shared" si="6"/>
        <v>40938.87499999983</v>
      </c>
      <c r="B75" s="67">
        <f t="shared" si="4"/>
        <v>2.874999999832653</v>
      </c>
      <c r="C75">
        <v>0.17868707004361</v>
      </c>
      <c r="D75" s="60">
        <f t="shared" si="5"/>
        <v>0.1786877093750118</v>
      </c>
    </row>
    <row r="76" spans="1:4" ht="12.75">
      <c r="A76" s="66">
        <f t="shared" si="6"/>
        <v>40938.9166666665</v>
      </c>
      <c r="B76" s="67">
        <f t="shared" si="4"/>
        <v>2.9166666664968943</v>
      </c>
      <c r="C76">
        <v>0.17868425735391</v>
      </c>
      <c r="D76" s="60">
        <f t="shared" si="5"/>
        <v>0.17868487138890002</v>
      </c>
    </row>
    <row r="77" spans="1:4" ht="12.75">
      <c r="A77" s="66">
        <f t="shared" si="6"/>
        <v>40938.95833333316</v>
      </c>
      <c r="B77" s="67">
        <f t="shared" si="4"/>
        <v>2.9583333331611357</v>
      </c>
      <c r="C77">
        <v>0.17868165384843</v>
      </c>
      <c r="D77" s="60">
        <f t="shared" si="5"/>
        <v>0.17868224159723264</v>
      </c>
    </row>
    <row r="78" spans="1:4" ht="12.75">
      <c r="A78" s="66">
        <f t="shared" si="6"/>
        <v>40938.999999999825</v>
      </c>
      <c r="B78" s="67">
        <f t="shared" si="4"/>
        <v>2.999999999825377</v>
      </c>
      <c r="C78">
        <v>0.17867925948536</v>
      </c>
      <c r="D78" s="60">
        <f t="shared" si="5"/>
        <v>0.1786798200000097</v>
      </c>
    </row>
    <row r="79" spans="1:4" ht="12.75">
      <c r="A79" s="66">
        <f t="shared" si="6"/>
        <v>40939.04166666649</v>
      </c>
      <c r="B79" s="67">
        <f t="shared" si="4"/>
        <v>3.0416666664896184</v>
      </c>
      <c r="C79">
        <v>0.17867707422215</v>
      </c>
      <c r="D79" s="60">
        <f t="shared" si="5"/>
        <v>0.17867760659723117</v>
      </c>
    </row>
    <row r="80" spans="1:4" ht="12.75">
      <c r="A80" s="66">
        <f t="shared" si="6"/>
        <v>40939.083333333154</v>
      </c>
      <c r="B80" s="67">
        <f t="shared" si="4"/>
        <v>3.0833333331538597</v>
      </c>
      <c r="C80">
        <v>0.17867509801557</v>
      </c>
      <c r="D80" s="60">
        <f t="shared" si="5"/>
        <v>0.17867560138889707</v>
      </c>
    </row>
    <row r="81" spans="1:4" ht="12.75">
      <c r="A81" s="66">
        <f t="shared" si="6"/>
        <v>40939.12499999982</v>
      </c>
      <c r="B81" s="67">
        <f t="shared" si="4"/>
        <v>3.124999999818101</v>
      </c>
      <c r="C81">
        <v>0.17867333082168</v>
      </c>
      <c r="D81" s="60">
        <f t="shared" si="5"/>
        <v>0.17867380437500738</v>
      </c>
    </row>
    <row r="82" spans="1:4" ht="12.75">
      <c r="A82" s="66">
        <f t="shared" si="6"/>
        <v>40939.16666666648</v>
      </c>
      <c r="B82" s="67">
        <f t="shared" si="4"/>
        <v>3.1666666664823424</v>
      </c>
      <c r="C82">
        <v>0.17867177259584</v>
      </c>
      <c r="D82" s="60">
        <f t="shared" si="5"/>
        <v>0.17867221555556212</v>
      </c>
    </row>
    <row r="83" spans="1:4" ht="12.75">
      <c r="A83" s="66">
        <f t="shared" si="6"/>
        <v>40939.20833333315</v>
      </c>
      <c r="B83" s="67">
        <f t="shared" si="4"/>
        <v>3.2083333331465838</v>
      </c>
      <c r="C83">
        <v>0.17867042329271</v>
      </c>
      <c r="D83" s="60">
        <f t="shared" si="5"/>
        <v>0.17867083493056127</v>
      </c>
    </row>
    <row r="84" spans="1:4" ht="12.75">
      <c r="A84" s="66">
        <f t="shared" si="6"/>
        <v>40939.24999999981</v>
      </c>
      <c r="B84" s="67">
        <f t="shared" si="4"/>
        <v>3.249999999810825</v>
      </c>
      <c r="C84">
        <v>0.1786692828662</v>
      </c>
      <c r="D84" s="60">
        <f t="shared" si="5"/>
        <v>0.17866966250000485</v>
      </c>
    </row>
    <row r="85" spans="1:4" ht="12.75">
      <c r="A85" s="66">
        <f t="shared" si="6"/>
        <v>40939.291666666475</v>
      </c>
      <c r="B85" s="67">
        <f t="shared" si="4"/>
        <v>3.2916666664750664</v>
      </c>
      <c r="C85">
        <v>0.17866835126959</v>
      </c>
      <c r="D85" s="60">
        <f t="shared" si="5"/>
        <v>0.17866869826389284</v>
      </c>
    </row>
    <row r="86" spans="1:4" ht="12.75">
      <c r="A86" s="66">
        <f t="shared" si="6"/>
        <v>40939.33333333314</v>
      </c>
      <c r="B86" s="67">
        <f t="shared" si="4"/>
        <v>3.333333333139308</v>
      </c>
      <c r="C86">
        <v>0.17866762845542</v>
      </c>
      <c r="D86" s="60">
        <f t="shared" si="5"/>
        <v>0.17866794222222523</v>
      </c>
    </row>
    <row r="87" spans="1:4" ht="12.75">
      <c r="A87" s="66">
        <f t="shared" si="6"/>
        <v>40939.3749999998</v>
      </c>
      <c r="B87" s="67">
        <f t="shared" si="4"/>
        <v>3.374999999803549</v>
      </c>
      <c r="C87">
        <v>0.17866711437552</v>
      </c>
      <c r="D87" s="60">
        <f t="shared" si="5"/>
        <v>0.1786673943750021</v>
      </c>
    </row>
    <row r="88" spans="1:4" ht="12.75">
      <c r="A88" s="66">
        <f t="shared" si="6"/>
        <v>40939.41666666647</v>
      </c>
      <c r="B88" s="67">
        <f t="shared" si="4"/>
        <v>3.4166666664677905</v>
      </c>
      <c r="C88">
        <v>0.17866680898105</v>
      </c>
      <c r="D88" s="60">
        <f t="shared" si="5"/>
        <v>0.17866705472222333</v>
      </c>
    </row>
    <row r="89" spans="1:4" ht="12.75">
      <c r="A89" s="66">
        <f t="shared" si="6"/>
        <v>40939.45833333313</v>
      </c>
      <c r="B89" s="67">
        <f t="shared" si="4"/>
        <v>3.458333333132032</v>
      </c>
      <c r="C89">
        <v>0.17866671222245</v>
      </c>
      <c r="D89" s="60">
        <f t="shared" si="5"/>
        <v>0.178666923263889</v>
      </c>
    </row>
    <row r="90" spans="1:4" ht="12.75">
      <c r="A90" s="66">
        <f t="shared" si="6"/>
        <v>40939.499999999796</v>
      </c>
      <c r="B90" s="67">
        <f t="shared" si="4"/>
        <v>3.499999999796273</v>
      </c>
      <c r="C90">
        <v>0.1786668240495</v>
      </c>
      <c r="D90" s="60">
        <f t="shared" si="5"/>
        <v>0.1786669999999991</v>
      </c>
    </row>
    <row r="91" spans="1:4" ht="12.75">
      <c r="A91" s="66">
        <f t="shared" si="6"/>
        <v>40939.54166666646</v>
      </c>
      <c r="B91" s="67">
        <f t="shared" si="4"/>
        <v>3.5416666664605145</v>
      </c>
      <c r="C91">
        <v>0.17866714441122</v>
      </c>
      <c r="D91" s="60">
        <f t="shared" si="5"/>
        <v>0.17866728493055362</v>
      </c>
    </row>
    <row r="92" spans="1:4" ht="12.75">
      <c r="A92" s="66">
        <f t="shared" si="6"/>
        <v>40939.583333333125</v>
      </c>
      <c r="B92" s="67">
        <f t="shared" si="4"/>
        <v>3.583333333124756</v>
      </c>
      <c r="C92">
        <v>0.17866767325599</v>
      </c>
      <c r="D92" s="60">
        <f t="shared" si="5"/>
        <v>0.17866777805555256</v>
      </c>
    </row>
    <row r="93" spans="1:4" ht="12.75">
      <c r="A93" s="66">
        <f t="shared" si="6"/>
        <v>40939.62499999979</v>
      </c>
      <c r="B93" s="67">
        <f t="shared" si="4"/>
        <v>3.6249999997889972</v>
      </c>
      <c r="C93">
        <v>0.17866841053148</v>
      </c>
      <c r="D93" s="60">
        <f t="shared" si="5"/>
        <v>0.17866847937499591</v>
      </c>
    </row>
    <row r="94" spans="1:4" ht="12.75">
      <c r="A94" s="66">
        <f t="shared" si="6"/>
        <v>40939.66666666645</v>
      </c>
      <c r="B94" s="67">
        <f t="shared" si="4"/>
        <v>3.6666666664532386</v>
      </c>
      <c r="C94">
        <v>0.17866935618465</v>
      </c>
      <c r="D94" s="60">
        <f t="shared" si="5"/>
        <v>0.17866938888888367</v>
      </c>
    </row>
    <row r="95" spans="1:4" ht="12.75">
      <c r="A95" s="66">
        <f t="shared" si="6"/>
        <v>40939.70833333312</v>
      </c>
      <c r="B95" s="67">
        <f t="shared" si="4"/>
        <v>3.70833333311748</v>
      </c>
      <c r="C95">
        <v>0.1786705101618</v>
      </c>
      <c r="D95" s="60">
        <f t="shared" si="5"/>
        <v>0.17867050659721587</v>
      </c>
    </row>
    <row r="96" spans="1:4" ht="12.75">
      <c r="A96" s="66">
        <f t="shared" si="6"/>
        <v>40939.74999999978</v>
      </c>
      <c r="B96" s="67">
        <f t="shared" si="4"/>
        <v>3.7499999997817213</v>
      </c>
      <c r="C96">
        <v>0.17867187240852</v>
      </c>
      <c r="D96" s="60">
        <f t="shared" si="5"/>
        <v>0.1786718324999925</v>
      </c>
    </row>
    <row r="97" spans="1:4" ht="12.75">
      <c r="A97" s="66">
        <f t="shared" si="6"/>
        <v>40939.791666666446</v>
      </c>
      <c r="B97" s="67">
        <f t="shared" si="4"/>
        <v>3.7916666664459626</v>
      </c>
      <c r="C97">
        <v>0.1786734428697</v>
      </c>
      <c r="D97" s="60">
        <f t="shared" si="5"/>
        <v>0.17867336659721353</v>
      </c>
    </row>
    <row r="98" spans="1:4" ht="12.75">
      <c r="A98" s="66">
        <f t="shared" si="6"/>
        <v>40939.83333333311</v>
      </c>
      <c r="B98" s="67">
        <f t="shared" si="4"/>
        <v>3.833333333110204</v>
      </c>
      <c r="C98">
        <v>0.17867522148955</v>
      </c>
      <c r="D98" s="60">
        <f t="shared" si="5"/>
        <v>0.178675108888879</v>
      </c>
    </row>
    <row r="99" spans="1:4" ht="12.75">
      <c r="A99" s="66">
        <f t="shared" si="6"/>
        <v>40939.874999999774</v>
      </c>
      <c r="B99" s="67">
        <f t="shared" si="4"/>
        <v>3.8749999997744453</v>
      </c>
      <c r="C99">
        <v>0.17867720821162</v>
      </c>
      <c r="D99" s="60">
        <f t="shared" si="5"/>
        <v>0.17867705937498887</v>
      </c>
    </row>
    <row r="100" spans="1:4" ht="12.75">
      <c r="A100" s="66">
        <f t="shared" si="6"/>
        <v>40939.91666666644</v>
      </c>
      <c r="B100" s="67">
        <f t="shared" si="4"/>
        <v>3.9166666664386867</v>
      </c>
      <c r="C100">
        <v>0.17867940297873</v>
      </c>
      <c r="D100" s="60">
        <f t="shared" si="5"/>
        <v>0.17867921805554315</v>
      </c>
    </row>
    <row r="101" spans="1:4" ht="12.75">
      <c r="A101" s="66">
        <f t="shared" si="6"/>
        <v>40939.9583333331</v>
      </c>
      <c r="B101" s="67">
        <f t="shared" si="4"/>
        <v>3.958333333102928</v>
      </c>
      <c r="C101">
        <v>0.17868180573304</v>
      </c>
      <c r="D101" s="60">
        <f t="shared" si="5"/>
        <v>0.17868158493054187</v>
      </c>
    </row>
    <row r="102" spans="1:4" ht="12.75">
      <c r="A102" s="66">
        <f t="shared" si="6"/>
        <v>40939.99999999977</v>
      </c>
      <c r="B102" s="67">
        <f aca="true" t="shared" si="7" ref="B102:B133">A102-t0</f>
        <v>3.9999999997671694</v>
      </c>
      <c r="C102">
        <v>0.17868441641601</v>
      </c>
      <c r="D102" s="60">
        <f t="shared" si="5"/>
        <v>0.17868415999998502</v>
      </c>
    </row>
    <row r="103" spans="1:4" ht="12.75">
      <c r="A103" s="66">
        <f t="shared" si="6"/>
        <v>40940.04166666643</v>
      </c>
      <c r="B103" s="67">
        <f t="shared" si="7"/>
        <v>4.041666666431411</v>
      </c>
      <c r="C103">
        <v>0.17868723496843</v>
      </c>
      <c r="D103" s="60">
        <f t="shared" si="5"/>
        <v>0.17868694326387258</v>
      </c>
    </row>
    <row r="104" spans="1:4" ht="12.75">
      <c r="A104" s="66">
        <f t="shared" si="6"/>
        <v>40940.083333333096</v>
      </c>
      <c r="B104" s="67">
        <f t="shared" si="7"/>
        <v>4.083333333095652</v>
      </c>
      <c r="C104">
        <v>0.17869026133041</v>
      </c>
      <c r="D104" s="60">
        <f t="shared" si="5"/>
        <v>0.17868993472220454</v>
      </c>
    </row>
    <row r="105" spans="1:4" ht="12.75">
      <c r="A105" s="66">
        <f t="shared" si="6"/>
        <v>40940.12499999976</v>
      </c>
      <c r="B105" s="67">
        <f t="shared" si="7"/>
        <v>4.124999999759893</v>
      </c>
      <c r="C105">
        <v>0.17869349544137</v>
      </c>
      <c r="D105" s="60">
        <f t="shared" si="5"/>
        <v>0.17869313437498094</v>
      </c>
    </row>
    <row r="106" spans="1:4" ht="12.75">
      <c r="A106" s="66">
        <f t="shared" si="6"/>
        <v>40940.166666666424</v>
      </c>
      <c r="B106" s="67">
        <f t="shared" si="7"/>
        <v>4.166666666424135</v>
      </c>
      <c r="C106">
        <v>0.17869693724004</v>
      </c>
      <c r="D106" s="60">
        <f t="shared" si="5"/>
        <v>0.17869654222220177</v>
      </c>
    </row>
    <row r="107" spans="1:4" ht="12.75">
      <c r="A107" s="66">
        <f t="shared" si="6"/>
        <v>40940.20833333309</v>
      </c>
      <c r="B107" s="67">
        <f t="shared" si="7"/>
        <v>4.208333333088376</v>
      </c>
      <c r="C107">
        <v>0.1787005866645</v>
      </c>
      <c r="D107" s="60">
        <f t="shared" si="5"/>
        <v>0.178700158263867</v>
      </c>
    </row>
    <row r="108" spans="1:4" ht="12.75">
      <c r="A108" s="66">
        <f t="shared" si="6"/>
        <v>40940.24999999975</v>
      </c>
      <c r="B108" s="67">
        <f t="shared" si="7"/>
        <v>4.249999999752617</v>
      </c>
      <c r="C108">
        <v>0.17870444365213</v>
      </c>
      <c r="D108" s="60">
        <f t="shared" si="5"/>
        <v>0.17870398249997665</v>
      </c>
    </row>
    <row r="109" spans="1:4" ht="12.75">
      <c r="A109" s="66">
        <f t="shared" si="6"/>
        <v>40940.29166666642</v>
      </c>
      <c r="B109" s="67">
        <f t="shared" si="7"/>
        <v>4.291666666416859</v>
      </c>
      <c r="C109">
        <v>0.17870850813965</v>
      </c>
      <c r="D109" s="60">
        <f t="shared" si="5"/>
        <v>0.17870801493053073</v>
      </c>
    </row>
    <row r="110" spans="1:4" ht="12.75">
      <c r="A110" s="66">
        <f t="shared" si="6"/>
        <v>40940.33333333308</v>
      </c>
      <c r="B110" s="67">
        <f t="shared" si="7"/>
        <v>4.3333333330811</v>
      </c>
      <c r="C110">
        <v>0.17871278006307</v>
      </c>
      <c r="D110" s="60">
        <f t="shared" si="5"/>
        <v>0.17871225555552925</v>
      </c>
    </row>
    <row r="111" spans="1:4" ht="12.75">
      <c r="A111" s="66">
        <f t="shared" si="6"/>
        <v>40940.374999999745</v>
      </c>
      <c r="B111" s="67">
        <f t="shared" si="7"/>
        <v>4.3749999997453415</v>
      </c>
      <c r="C111">
        <v>0.17871725935778</v>
      </c>
      <c r="D111" s="60">
        <f t="shared" si="5"/>
        <v>0.17871670437497217</v>
      </c>
    </row>
    <row r="112" spans="1:4" ht="12.75">
      <c r="A112" s="66">
        <f t="shared" si="6"/>
        <v>40940.41666666641</v>
      </c>
      <c r="B112" s="67">
        <f t="shared" si="7"/>
        <v>4.416666666409583</v>
      </c>
      <c r="C112">
        <v>0.17872194595844</v>
      </c>
      <c r="D112" s="60">
        <f t="shared" si="5"/>
        <v>0.1787213613888595</v>
      </c>
    </row>
    <row r="113" spans="1:4" ht="12.75">
      <c r="A113" s="66">
        <f t="shared" si="6"/>
        <v>40940.458333333074</v>
      </c>
      <c r="B113" s="67">
        <f t="shared" si="7"/>
        <v>4.458333333073824</v>
      </c>
      <c r="C113">
        <v>0.17872683979909</v>
      </c>
      <c r="D113" s="60">
        <f t="shared" si="5"/>
        <v>0.17872622659719126</v>
      </c>
    </row>
    <row r="114" spans="1:4" ht="12.75">
      <c r="A114" s="66">
        <f t="shared" si="6"/>
        <v>40940.49999999974</v>
      </c>
      <c r="B114" s="67">
        <f t="shared" si="7"/>
        <v>4.4999999997380655</v>
      </c>
      <c r="C114">
        <v>0.17873194081307</v>
      </c>
      <c r="D114" s="60">
        <f t="shared" si="5"/>
        <v>0.17873129999996745</v>
      </c>
    </row>
    <row r="115" spans="1:4" ht="12.75">
      <c r="A115" s="66">
        <f t="shared" si="6"/>
        <v>40940.5416666664</v>
      </c>
      <c r="B115" s="67">
        <f t="shared" si="7"/>
        <v>4.541666666402307</v>
      </c>
      <c r="C115">
        <v>0.17873724893306</v>
      </c>
      <c r="D115" s="60">
        <f t="shared" si="5"/>
        <v>0.17873658159718803</v>
      </c>
    </row>
    <row r="116" spans="1:4" ht="12.75">
      <c r="A116" s="66">
        <f t="shared" si="6"/>
        <v>40940.58333333307</v>
      </c>
      <c r="B116" s="67">
        <f t="shared" si="7"/>
        <v>4.583333333066548</v>
      </c>
      <c r="C116">
        <v>0.17874276409107</v>
      </c>
      <c r="D116" s="60">
        <f t="shared" si="5"/>
        <v>0.17874207138885306</v>
      </c>
    </row>
    <row r="117" spans="1:4" ht="12.75">
      <c r="A117" s="66">
        <f t="shared" si="6"/>
        <v>40940.62499999973</v>
      </c>
      <c r="B117" s="67">
        <f t="shared" si="7"/>
        <v>4.62499999973079</v>
      </c>
      <c r="C117">
        <v>0.17874848621843</v>
      </c>
      <c r="D117" s="60">
        <f t="shared" si="5"/>
        <v>0.1787477693749625</v>
      </c>
    </row>
    <row r="118" spans="1:4" ht="12.75">
      <c r="A118" s="66">
        <f t="shared" si="6"/>
        <v>40940.666666666395</v>
      </c>
      <c r="B118" s="67">
        <f t="shared" si="7"/>
        <v>4.666666666395031</v>
      </c>
      <c r="C118">
        <v>0.17875441524584</v>
      </c>
      <c r="D118" s="60">
        <f t="shared" si="5"/>
        <v>0.17875367555551636</v>
      </c>
    </row>
    <row r="119" spans="1:4" ht="12.75">
      <c r="A119" s="66">
        <f t="shared" si="6"/>
        <v>40940.70833333306</v>
      </c>
      <c r="B119" s="67">
        <f t="shared" si="7"/>
        <v>4.708333333059272</v>
      </c>
      <c r="C119">
        <v>0.17876055110332</v>
      </c>
      <c r="D119" s="60">
        <f t="shared" si="5"/>
        <v>0.17875978993051464</v>
      </c>
    </row>
    <row r="120" spans="1:4" ht="12.75">
      <c r="A120" s="66">
        <f t="shared" si="6"/>
        <v>40940.74999999972</v>
      </c>
      <c r="B120" s="67">
        <f t="shared" si="7"/>
        <v>4.749999999723514</v>
      </c>
      <c r="C120">
        <v>0.17876689372021</v>
      </c>
      <c r="D120" s="60">
        <f t="shared" si="5"/>
        <v>0.17876611249995733</v>
      </c>
    </row>
    <row r="121" spans="1:4" ht="12.75">
      <c r="A121" s="66">
        <f t="shared" si="6"/>
        <v>40940.79166666639</v>
      </c>
      <c r="B121" s="67">
        <f t="shared" si="7"/>
        <v>4.791666666387755</v>
      </c>
      <c r="C121">
        <v>0.17877344302521</v>
      </c>
      <c r="D121" s="60">
        <f t="shared" si="5"/>
        <v>0.17877264326384446</v>
      </c>
    </row>
    <row r="122" spans="1:4" ht="12.75">
      <c r="A122" s="66">
        <f t="shared" si="6"/>
        <v>40940.83333333305</v>
      </c>
      <c r="B122" s="67">
        <f t="shared" si="7"/>
        <v>4.833333333051996</v>
      </c>
      <c r="C122">
        <v>0.17878019894636</v>
      </c>
      <c r="D122" s="60">
        <f t="shared" si="5"/>
        <v>0.17877938222217601</v>
      </c>
    </row>
    <row r="123" spans="1:4" ht="12.75">
      <c r="A123" s="66">
        <f t="shared" si="6"/>
        <v>40940.874999999716</v>
      </c>
      <c r="B123" s="67">
        <f t="shared" si="7"/>
        <v>4.874999999716238</v>
      </c>
      <c r="C123">
        <v>0.17878716141104</v>
      </c>
      <c r="D123" s="60">
        <f t="shared" si="5"/>
        <v>0.17878632937495198</v>
      </c>
    </row>
    <row r="124" spans="1:4" ht="12.75">
      <c r="A124" s="66">
        <f t="shared" si="6"/>
        <v>40940.91666666638</v>
      </c>
      <c r="B124" s="67">
        <f t="shared" si="7"/>
        <v>4.916666666380479</v>
      </c>
      <c r="C124">
        <v>0.17879433034596</v>
      </c>
      <c r="D124" s="60">
        <f t="shared" si="5"/>
        <v>0.17879348472217235</v>
      </c>
    </row>
    <row r="125" spans="1:4" ht="12.75">
      <c r="A125" s="66">
        <f t="shared" si="6"/>
        <v>40940.958333333045</v>
      </c>
      <c r="B125" s="67">
        <f t="shared" si="7"/>
        <v>4.95833333304472</v>
      </c>
      <c r="C125">
        <v>0.1788017056772</v>
      </c>
      <c r="D125" s="60">
        <f t="shared" si="5"/>
        <v>0.17880084826383716</v>
      </c>
    </row>
    <row r="126" spans="1:4" ht="12.75">
      <c r="A126" s="66">
        <f t="shared" si="6"/>
        <v>40940.99999999971</v>
      </c>
      <c r="B126" s="67">
        <f t="shared" si="7"/>
        <v>4.999999999708962</v>
      </c>
      <c r="C126">
        <v>0.17880928733019</v>
      </c>
      <c r="D126" s="60">
        <f t="shared" si="5"/>
        <v>0.17880841999994637</v>
      </c>
    </row>
    <row r="127" spans="1:4" ht="12.75">
      <c r="A127" s="66">
        <f t="shared" si="6"/>
        <v>40941.04166666637</v>
      </c>
      <c r="B127" s="67">
        <f t="shared" si="7"/>
        <v>5.041666666373203</v>
      </c>
      <c r="C127">
        <v>0.17881707522965</v>
      </c>
      <c r="D127" s="60">
        <f t="shared" si="5"/>
        <v>0.17881619993050002</v>
      </c>
    </row>
    <row r="128" spans="1:4" ht="12.75">
      <c r="A128" s="66">
        <f t="shared" si="6"/>
        <v>40941.08333333304</v>
      </c>
      <c r="B128" s="67">
        <f t="shared" si="7"/>
        <v>5.083333333037444</v>
      </c>
      <c r="C128">
        <v>0.17882506929973</v>
      </c>
      <c r="D128" s="60">
        <f t="shared" si="5"/>
        <v>0.17882418805549807</v>
      </c>
    </row>
    <row r="129" spans="1:4" ht="12.75">
      <c r="A129" s="66">
        <f t="shared" si="6"/>
        <v>40941.1249999997</v>
      </c>
      <c r="B129" s="67">
        <f t="shared" si="7"/>
        <v>5.124999999701686</v>
      </c>
      <c r="C129">
        <v>0.17883326946389</v>
      </c>
      <c r="D129" s="60">
        <f t="shared" si="5"/>
        <v>0.17883238437494056</v>
      </c>
    </row>
    <row r="130" spans="1:4" ht="12.75">
      <c r="A130" s="66">
        <f t="shared" si="6"/>
        <v>40941.166666666366</v>
      </c>
      <c r="B130" s="67">
        <f t="shared" si="7"/>
        <v>5.166666666365927</v>
      </c>
      <c r="C130">
        <v>0.17884167564494</v>
      </c>
      <c r="D130" s="60">
        <f t="shared" si="5"/>
        <v>0.17884078888882746</v>
      </c>
    </row>
    <row r="131" spans="1:4" ht="12.75">
      <c r="A131" s="66">
        <f t="shared" si="6"/>
        <v>40941.20833333303</v>
      </c>
      <c r="B131" s="67">
        <f t="shared" si="7"/>
        <v>5.208333333030168</v>
      </c>
      <c r="C131">
        <v>0.17885028776507</v>
      </c>
      <c r="D131" s="60">
        <f t="shared" si="5"/>
        <v>0.17884940159715879</v>
      </c>
    </row>
    <row r="132" spans="1:4" ht="12.75">
      <c r="A132" s="66">
        <f t="shared" si="6"/>
        <v>40941.249999999694</v>
      </c>
      <c r="B132" s="67">
        <f t="shared" si="7"/>
        <v>5.24999999969441</v>
      </c>
      <c r="C132">
        <v>0.17885910574578</v>
      </c>
      <c r="D132" s="60">
        <f t="shared" si="5"/>
        <v>0.17885822249993452</v>
      </c>
    </row>
    <row r="133" spans="1:4" ht="12.75">
      <c r="A133" s="66">
        <f t="shared" si="6"/>
        <v>40941.29166666636</v>
      </c>
      <c r="B133" s="67">
        <f t="shared" si="7"/>
        <v>5.291666666358651</v>
      </c>
      <c r="C133">
        <v>0.17886812950799</v>
      </c>
      <c r="D133" s="60">
        <f t="shared" si="5"/>
        <v>0.1788672515971547</v>
      </c>
    </row>
    <row r="134" spans="1:4" ht="12.75">
      <c r="A134" s="66">
        <f t="shared" si="6"/>
        <v>40941.33333333302</v>
      </c>
      <c r="B134" s="67">
        <f aca="true" t="shared" si="8" ref="B134:B165">A134-t0</f>
        <v>5.3333333330228925</v>
      </c>
      <c r="C134">
        <v>0.17887735897195</v>
      </c>
      <c r="D134" s="60">
        <f t="shared" si="5"/>
        <v>0.17887648888881927</v>
      </c>
    </row>
    <row r="135" spans="1:4" ht="12.75">
      <c r="A135" s="66">
        <f t="shared" si="6"/>
        <v>40941.37499999969</v>
      </c>
      <c r="B135" s="67">
        <f t="shared" si="8"/>
        <v>5.374999999687134</v>
      </c>
      <c r="C135">
        <v>0.17888679405725</v>
      </c>
      <c r="D135" s="60">
        <f aca="true" t="shared" si="9" ref="D135:D174">0.00005996*B135^2-0.00041538*B135+0.17938632</f>
        <v>0.17888593437492828</v>
      </c>
    </row>
    <row r="136" spans="1:4" ht="12.75">
      <c r="A136" s="66">
        <f aca="true" t="shared" si="10" ref="A136:A174">A135+1/24</f>
        <v>40941.41666666635</v>
      </c>
      <c r="B136" s="67">
        <f t="shared" si="8"/>
        <v>5.416666666351375</v>
      </c>
      <c r="C136">
        <v>0.17889643468289</v>
      </c>
      <c r="D136" s="60">
        <f t="shared" si="9"/>
        <v>0.1788955880554817</v>
      </c>
    </row>
    <row r="137" spans="1:4" ht="12.75">
      <c r="A137" s="66">
        <f t="shared" si="10"/>
        <v>40941.458333333016</v>
      </c>
      <c r="B137" s="67">
        <f t="shared" si="8"/>
        <v>5.4583333330156165</v>
      </c>
      <c r="C137">
        <v>0.1789062807672</v>
      </c>
      <c r="D137" s="60">
        <f t="shared" si="9"/>
        <v>0.17890544993047955</v>
      </c>
    </row>
    <row r="138" spans="1:4" ht="12.75">
      <c r="A138" s="66">
        <f t="shared" si="10"/>
        <v>40941.49999999968</v>
      </c>
      <c r="B138" s="67">
        <f t="shared" si="8"/>
        <v>5.499999999679858</v>
      </c>
      <c r="C138">
        <v>0.17891633222789</v>
      </c>
      <c r="D138" s="60">
        <f t="shared" si="9"/>
        <v>0.1789155199999218</v>
      </c>
    </row>
    <row r="139" spans="1:4" ht="12.75">
      <c r="A139" s="66">
        <f t="shared" si="10"/>
        <v>40941.541666666344</v>
      </c>
      <c r="B139" s="67">
        <f t="shared" si="8"/>
        <v>5.541666666344099</v>
      </c>
      <c r="C139">
        <v>0.17892658898203</v>
      </c>
      <c r="D139" s="60">
        <f t="shared" si="9"/>
        <v>0.1789257982638085</v>
      </c>
    </row>
    <row r="140" spans="1:4" ht="12.75">
      <c r="A140" s="66">
        <f t="shared" si="10"/>
        <v>40941.58333333301</v>
      </c>
      <c r="B140" s="67">
        <f t="shared" si="8"/>
        <v>5.583333333008341</v>
      </c>
      <c r="C140">
        <v>0.17893705094608</v>
      </c>
      <c r="D140" s="60">
        <f t="shared" si="9"/>
        <v>0.1789362847221396</v>
      </c>
    </row>
    <row r="141" spans="1:4" ht="12.75">
      <c r="A141" s="66">
        <f t="shared" si="10"/>
        <v>40941.62499999967</v>
      </c>
      <c r="B141" s="67">
        <f t="shared" si="8"/>
        <v>5.624999999672582</v>
      </c>
      <c r="C141">
        <v>0.17894771803502</v>
      </c>
      <c r="D141" s="60">
        <f t="shared" si="9"/>
        <v>0.17894697937491513</v>
      </c>
    </row>
    <row r="142" spans="1:4" ht="12.75">
      <c r="A142" s="66">
        <f t="shared" si="10"/>
        <v>40941.66666666634</v>
      </c>
      <c r="B142" s="67">
        <f t="shared" si="8"/>
        <v>5.666666666336823</v>
      </c>
      <c r="C142">
        <v>0.17895859016572</v>
      </c>
      <c r="D142" s="60">
        <f t="shared" si="9"/>
        <v>0.17895788222213507</v>
      </c>
    </row>
    <row r="143" spans="1:4" ht="12.75">
      <c r="A143" s="66">
        <f t="shared" si="10"/>
        <v>40941.708333333</v>
      </c>
      <c r="B143" s="67">
        <f t="shared" si="8"/>
        <v>5.708333333001065</v>
      </c>
      <c r="C143">
        <v>0.17896966725194</v>
      </c>
      <c r="D143" s="60">
        <f t="shared" si="9"/>
        <v>0.17896899326379945</v>
      </c>
    </row>
    <row r="144" spans="1:4" ht="12.75">
      <c r="A144" s="66">
        <f t="shared" si="10"/>
        <v>40941.749999999665</v>
      </c>
      <c r="B144" s="67">
        <f t="shared" si="8"/>
        <v>5.749999999665306</v>
      </c>
      <c r="C144">
        <v>0.17898094920761</v>
      </c>
      <c r="D144" s="60">
        <f t="shared" si="9"/>
        <v>0.17898031249990823</v>
      </c>
    </row>
    <row r="145" spans="1:4" ht="12.75">
      <c r="A145" s="66">
        <f t="shared" si="10"/>
        <v>40941.79166666633</v>
      </c>
      <c r="B145" s="67">
        <f t="shared" si="8"/>
        <v>5.791666666329547</v>
      </c>
      <c r="C145">
        <v>0.17899243594608</v>
      </c>
      <c r="D145" s="60">
        <f t="shared" si="9"/>
        <v>0.17899183993046144</v>
      </c>
    </row>
    <row r="146" spans="1:4" ht="12.75">
      <c r="A146" s="66">
        <f t="shared" si="10"/>
        <v>40941.833333332994</v>
      </c>
      <c r="B146" s="67">
        <f t="shared" si="8"/>
        <v>5.833333332993789</v>
      </c>
      <c r="C146">
        <v>0.17900412738005</v>
      </c>
      <c r="D146" s="60">
        <f t="shared" si="9"/>
        <v>0.17900357555545907</v>
      </c>
    </row>
    <row r="147" spans="1:4" ht="12.75">
      <c r="A147" s="66">
        <f t="shared" si="10"/>
        <v>40941.87499999966</v>
      </c>
      <c r="B147" s="67">
        <f t="shared" si="8"/>
        <v>5.87499999965803</v>
      </c>
      <c r="C147">
        <v>0.17901602342164</v>
      </c>
      <c r="D147" s="60">
        <f t="shared" si="9"/>
        <v>0.1790155193749011</v>
      </c>
    </row>
    <row r="148" spans="1:4" ht="12.75">
      <c r="A148" s="66">
        <f t="shared" si="10"/>
        <v>40941.91666666632</v>
      </c>
      <c r="B148" s="67">
        <f t="shared" si="8"/>
        <v>5.916666666322271</v>
      </c>
      <c r="C148">
        <v>0.17902812398232</v>
      </c>
      <c r="D148" s="60">
        <f t="shared" si="9"/>
        <v>0.17902767138878758</v>
      </c>
    </row>
    <row r="149" spans="1:4" ht="12.75">
      <c r="A149" s="66">
        <f t="shared" si="10"/>
        <v>40941.95833333299</v>
      </c>
      <c r="B149" s="67">
        <f t="shared" si="8"/>
        <v>5.958333332986513</v>
      </c>
      <c r="C149">
        <v>0.17904042897301</v>
      </c>
      <c r="D149" s="60">
        <f t="shared" si="9"/>
        <v>0.17904003159711845</v>
      </c>
    </row>
    <row r="150" spans="1:4" ht="12.75">
      <c r="A150" s="66">
        <f t="shared" si="10"/>
        <v>40941.99999999965</v>
      </c>
      <c r="B150" s="67">
        <f t="shared" si="8"/>
        <v>5.999999999650754</v>
      </c>
      <c r="C150">
        <v>0.17905293830395</v>
      </c>
      <c r="D150" s="60">
        <f t="shared" si="9"/>
        <v>0.17905259999989376</v>
      </c>
    </row>
    <row r="151" spans="1:4" ht="12.75">
      <c r="A151" s="66">
        <f t="shared" si="10"/>
        <v>40942.041666666315</v>
      </c>
      <c r="B151" s="67">
        <f t="shared" si="8"/>
        <v>6.041666666314995</v>
      </c>
      <c r="C151">
        <v>0.17906565188481</v>
      </c>
      <c r="D151" s="60">
        <f t="shared" si="9"/>
        <v>0.1790653765971135</v>
      </c>
    </row>
    <row r="152" spans="1:4" ht="12.75">
      <c r="A152" s="66">
        <f t="shared" si="10"/>
        <v>40942.08333333298</v>
      </c>
      <c r="B152" s="67">
        <f t="shared" si="8"/>
        <v>6.083333332979237</v>
      </c>
      <c r="C152">
        <v>0.17907856962467</v>
      </c>
      <c r="D152" s="60">
        <f t="shared" si="9"/>
        <v>0.17907836138877764</v>
      </c>
    </row>
    <row r="153" spans="1:4" ht="12.75">
      <c r="A153" s="66">
        <f t="shared" si="10"/>
        <v>40942.12499999964</v>
      </c>
      <c r="B153" s="67">
        <f t="shared" si="8"/>
        <v>6.124999999643478</v>
      </c>
      <c r="C153">
        <v>0.17909169143197</v>
      </c>
      <c r="D153" s="60">
        <f t="shared" si="9"/>
        <v>0.17909155437488622</v>
      </c>
    </row>
    <row r="154" spans="1:4" ht="12.75">
      <c r="A154" s="66">
        <f t="shared" si="10"/>
        <v>40942.16666666631</v>
      </c>
      <c r="B154" s="67">
        <f t="shared" si="8"/>
        <v>6.166666666307719</v>
      </c>
      <c r="C154">
        <v>0.17910501721459</v>
      </c>
      <c r="D154" s="60">
        <f t="shared" si="9"/>
        <v>0.1791049555554392</v>
      </c>
    </row>
    <row r="155" spans="1:4" ht="12.75">
      <c r="A155" s="66">
        <f t="shared" si="10"/>
        <v>40942.20833333297</v>
      </c>
      <c r="B155" s="67">
        <f t="shared" si="8"/>
        <v>6.208333332971961</v>
      </c>
      <c r="C155">
        <v>0.17911854688061</v>
      </c>
      <c r="D155" s="60">
        <f t="shared" si="9"/>
        <v>0.1791185649304366</v>
      </c>
    </row>
    <row r="156" spans="1:4" ht="12.75">
      <c r="A156" s="66">
        <f t="shared" si="10"/>
        <v>40942.249999999636</v>
      </c>
      <c r="B156" s="67">
        <f t="shared" si="8"/>
        <v>6.249999999636202</v>
      </c>
      <c r="C156">
        <v>0.17913228033424</v>
      </c>
      <c r="D156" s="60">
        <f t="shared" si="9"/>
        <v>0.17913238249987842</v>
      </c>
    </row>
    <row r="157" spans="1:4" ht="12.75">
      <c r="A157" s="66">
        <f t="shared" si="10"/>
        <v>40942.2916666663</v>
      </c>
      <c r="B157" s="67">
        <f t="shared" si="8"/>
        <v>6.2916666663004435</v>
      </c>
      <c r="C157">
        <v>0.17914621748402</v>
      </c>
      <c r="D157" s="60">
        <f t="shared" si="9"/>
        <v>0.17914640826376468</v>
      </c>
    </row>
    <row r="158" spans="1:4" ht="12.75">
      <c r="A158" s="66">
        <f t="shared" si="10"/>
        <v>40942.333333332965</v>
      </c>
      <c r="B158" s="67">
        <f t="shared" si="8"/>
        <v>6.333333332964685</v>
      </c>
      <c r="C158">
        <v>0.17916035823462</v>
      </c>
      <c r="D158" s="60">
        <f t="shared" si="9"/>
        <v>0.17916064222209535</v>
      </c>
    </row>
    <row r="159" spans="1:4" ht="12.75">
      <c r="A159" s="66">
        <f t="shared" si="10"/>
        <v>40942.37499999963</v>
      </c>
      <c r="B159" s="67">
        <f t="shared" si="8"/>
        <v>6.374999999628926</v>
      </c>
      <c r="C159">
        <v>0.17917470249095</v>
      </c>
      <c r="D159" s="60">
        <f t="shared" si="9"/>
        <v>0.17917508437487045</v>
      </c>
    </row>
    <row r="160" spans="1:4" ht="12.75">
      <c r="A160" s="66">
        <f t="shared" si="10"/>
        <v>40942.41666666629</v>
      </c>
      <c r="B160" s="67">
        <f t="shared" si="8"/>
        <v>6.4166666662931675</v>
      </c>
      <c r="C160">
        <v>0.17918925015733</v>
      </c>
      <c r="D160" s="60">
        <f t="shared" si="9"/>
        <v>0.17918973472208996</v>
      </c>
    </row>
    <row r="161" spans="1:4" ht="12.75">
      <c r="A161" s="66">
        <f t="shared" si="10"/>
        <v>40942.45833333296</v>
      </c>
      <c r="B161" s="67">
        <f t="shared" si="8"/>
        <v>6.458333332957409</v>
      </c>
      <c r="C161">
        <v>0.17920400113748</v>
      </c>
      <c r="D161" s="60">
        <f t="shared" si="9"/>
        <v>0.17920459326375388</v>
      </c>
    </row>
    <row r="162" spans="1:4" ht="12.75">
      <c r="A162" s="66">
        <f t="shared" si="10"/>
        <v>40942.49999999962</v>
      </c>
      <c r="B162" s="67">
        <f t="shared" si="8"/>
        <v>6.49999999962165</v>
      </c>
      <c r="C162">
        <v>0.17921895533459</v>
      </c>
      <c r="D162" s="60">
        <f t="shared" si="9"/>
        <v>0.17921965999986222</v>
      </c>
    </row>
    <row r="163" spans="1:4" ht="12.75">
      <c r="A163" s="66">
        <f t="shared" si="10"/>
        <v>40942.541666666286</v>
      </c>
      <c r="B163" s="67">
        <f t="shared" si="8"/>
        <v>6.5416666662858916</v>
      </c>
      <c r="C163">
        <v>0.17923411265121</v>
      </c>
      <c r="D163" s="60">
        <f t="shared" si="9"/>
        <v>0.179234934930415</v>
      </c>
    </row>
    <row r="164" spans="1:4" ht="12.75">
      <c r="A164" s="66">
        <f t="shared" si="10"/>
        <v>40942.58333333295</v>
      </c>
      <c r="B164" s="67">
        <f t="shared" si="8"/>
        <v>6.583333332950133</v>
      </c>
      <c r="C164">
        <v>0.17924947298937</v>
      </c>
      <c r="D164" s="60">
        <f t="shared" si="9"/>
        <v>0.1792504180554122</v>
      </c>
    </row>
    <row r="165" spans="1:4" ht="12.75">
      <c r="A165" s="66">
        <f t="shared" si="10"/>
        <v>40942.624999999614</v>
      </c>
      <c r="B165" s="67">
        <f t="shared" si="8"/>
        <v>6.624999999614374</v>
      </c>
      <c r="C165">
        <v>0.17926503625049</v>
      </c>
      <c r="D165" s="60">
        <f t="shared" si="9"/>
        <v>0.1792661093748538</v>
      </c>
    </row>
    <row r="166" spans="1:4" ht="12.75">
      <c r="A166" s="66">
        <f t="shared" si="10"/>
        <v>40942.66666666628</v>
      </c>
      <c r="B166" s="67">
        <f aca="true" t="shared" si="11" ref="B166:B174">A166-t0</f>
        <v>6.666666666278616</v>
      </c>
      <c r="C166">
        <v>0.17928080233546</v>
      </c>
      <c r="D166" s="60">
        <f t="shared" si="9"/>
        <v>0.17928200888873982</v>
      </c>
    </row>
    <row r="167" spans="1:4" ht="12.75">
      <c r="A167" s="66">
        <f t="shared" si="10"/>
        <v>40942.70833333294</v>
      </c>
      <c r="B167" s="67">
        <f t="shared" si="11"/>
        <v>6.708333332942857</v>
      </c>
      <c r="C167">
        <v>0.17929677114457</v>
      </c>
      <c r="D167" s="60">
        <f t="shared" si="9"/>
        <v>0.1792981165970703</v>
      </c>
    </row>
    <row r="168" spans="1:4" ht="12.75">
      <c r="A168" s="66">
        <f t="shared" si="10"/>
        <v>40942.74999999961</v>
      </c>
      <c r="B168" s="67">
        <f t="shared" si="11"/>
        <v>6.749999999607098</v>
      </c>
      <c r="C168">
        <v>0.17931294257756</v>
      </c>
      <c r="D168" s="60">
        <f t="shared" si="9"/>
        <v>0.17931443249984516</v>
      </c>
    </row>
    <row r="169" spans="1:4" ht="12.75">
      <c r="A169" s="66">
        <f t="shared" si="10"/>
        <v>40942.79166666627</v>
      </c>
      <c r="B169" s="67">
        <f t="shared" si="11"/>
        <v>6.79166666627134</v>
      </c>
      <c r="C169">
        <v>0.17932931653361</v>
      </c>
      <c r="D169" s="60">
        <f t="shared" si="9"/>
        <v>0.17933095659706444</v>
      </c>
    </row>
    <row r="170" spans="1:4" ht="12.75">
      <c r="A170" s="66">
        <f t="shared" si="10"/>
        <v>40942.833333332936</v>
      </c>
      <c r="B170" s="67">
        <f t="shared" si="11"/>
        <v>6.833333332935581</v>
      </c>
      <c r="C170">
        <v>0.17934589291134</v>
      </c>
      <c r="D170" s="60">
        <f t="shared" si="9"/>
        <v>0.17934768888872815</v>
      </c>
    </row>
    <row r="171" spans="1:4" ht="12.75">
      <c r="A171" s="66">
        <f t="shared" si="10"/>
        <v>40942.8749999996</v>
      </c>
      <c r="B171" s="67">
        <f t="shared" si="11"/>
        <v>6.874999999599822</v>
      </c>
      <c r="C171">
        <v>0.17936267160884</v>
      </c>
      <c r="D171" s="60">
        <f t="shared" si="9"/>
        <v>0.1793646293748363</v>
      </c>
    </row>
    <row r="172" spans="1:4" ht="12.75">
      <c r="A172" s="66">
        <f t="shared" si="10"/>
        <v>40942.916666666264</v>
      </c>
      <c r="B172" s="67">
        <f t="shared" si="11"/>
        <v>6.916666666264064</v>
      </c>
      <c r="C172">
        <v>0.17937965252361</v>
      </c>
      <c r="D172" s="60">
        <f t="shared" si="9"/>
        <v>0.17938177805538885</v>
      </c>
    </row>
    <row r="173" spans="1:4" ht="12.75">
      <c r="A173" s="66">
        <f t="shared" si="10"/>
        <v>40942.95833333293</v>
      </c>
      <c r="B173" s="67">
        <f t="shared" si="11"/>
        <v>6.958333332928305</v>
      </c>
      <c r="C173">
        <v>0.17939683555262</v>
      </c>
      <c r="D173" s="60">
        <f t="shared" si="9"/>
        <v>0.1793991349303858</v>
      </c>
    </row>
    <row r="174" spans="1:4" ht="12.75">
      <c r="A174" s="66">
        <f t="shared" si="10"/>
        <v>40942.99999999959</v>
      </c>
      <c r="B174" s="67">
        <f t="shared" si="11"/>
        <v>6.999999999592546</v>
      </c>
      <c r="C174">
        <v>0.17941422059231</v>
      </c>
      <c r="D174" s="60">
        <f t="shared" si="9"/>
        <v>0.1794166999998272</v>
      </c>
    </row>
    <row r="175" spans="1:2" ht="12.75">
      <c r="A175" s="66"/>
      <c r="B175" s="66"/>
    </row>
    <row r="176" spans="1:2" ht="12.75">
      <c r="A176" s="66"/>
      <c r="B176" s="66"/>
    </row>
    <row r="177" spans="1:2" ht="12.75">
      <c r="A177" s="66"/>
      <c r="B177" s="66"/>
    </row>
    <row r="178" spans="1:2" ht="12.75">
      <c r="A178" s="66"/>
      <c r="B178" s="66"/>
    </row>
    <row r="179" spans="1:2" ht="12.75">
      <c r="A179" s="66"/>
      <c r="B179" s="66"/>
    </row>
    <row r="180" spans="1:2" ht="12.75">
      <c r="A180" s="66"/>
      <c r="B180" s="66"/>
    </row>
    <row r="181" spans="1:2" ht="12.75">
      <c r="A181" s="66"/>
      <c r="B181" s="66"/>
    </row>
    <row r="182" spans="1:2" ht="12.75">
      <c r="A182" s="66"/>
      <c r="B182" s="66"/>
    </row>
    <row r="183" spans="1:2" ht="12.75">
      <c r="A183" s="66"/>
      <c r="B183" s="66"/>
    </row>
    <row r="184" spans="1:2" ht="12.75">
      <c r="A184" s="66"/>
      <c r="B184" s="66"/>
    </row>
    <row r="185" spans="1:2" ht="12.75">
      <c r="A185" s="66"/>
      <c r="B185" s="66"/>
    </row>
    <row r="186" spans="1:2" ht="12.75">
      <c r="A186" s="66"/>
      <c r="B186" s="66"/>
    </row>
    <row r="187" spans="1:2" ht="12.75">
      <c r="A187" s="66"/>
      <c r="B187" s="66"/>
    </row>
    <row r="188" spans="1:2" ht="12.75">
      <c r="A188" s="66"/>
      <c r="B188" s="66"/>
    </row>
    <row r="189" spans="1:2" ht="12.75">
      <c r="A189" s="66"/>
      <c r="B189" s="66"/>
    </row>
    <row r="190" spans="1:2" ht="12.75">
      <c r="A190" s="66"/>
      <c r="B190" s="66"/>
    </row>
    <row r="191" spans="1:2" ht="12.75">
      <c r="A191" s="66"/>
      <c r="B191" s="66"/>
    </row>
    <row r="192" spans="1:2" ht="12.75">
      <c r="A192" s="66"/>
      <c r="B192" s="66"/>
    </row>
    <row r="193" spans="1:2" ht="12.75">
      <c r="A193" s="66"/>
      <c r="B193" s="66"/>
    </row>
    <row r="194" spans="1:2" ht="12.75">
      <c r="A194" s="66"/>
      <c r="B194" s="66"/>
    </row>
    <row r="195" spans="1:2" ht="12.75">
      <c r="A195" s="66"/>
      <c r="B195" s="66"/>
    </row>
    <row r="196" spans="1:2" ht="12.75">
      <c r="A196" s="66"/>
      <c r="B196" s="66"/>
    </row>
    <row r="197" spans="1:2" ht="12.75">
      <c r="A197" s="66"/>
      <c r="B197" s="66"/>
    </row>
    <row r="198" spans="1:2" ht="12.75">
      <c r="A198" s="66"/>
      <c r="B198" s="66"/>
    </row>
    <row r="199" spans="1:2" ht="12.75">
      <c r="A199" s="66"/>
      <c r="B199" s="66"/>
    </row>
    <row r="200" spans="1:2" ht="12.75">
      <c r="A200" s="66"/>
      <c r="B200" s="66"/>
    </row>
    <row r="201" spans="1:2" ht="12.75">
      <c r="A201" s="66"/>
      <c r="B201" s="66"/>
    </row>
    <row r="202" spans="1:2" ht="12.75">
      <c r="A202" s="66"/>
      <c r="B202" s="66"/>
    </row>
    <row r="203" spans="1:2" ht="12.75">
      <c r="A203" s="66"/>
      <c r="B203" s="66"/>
    </row>
    <row r="204" spans="1:2" ht="12.75">
      <c r="A204" s="66"/>
      <c r="B204" s="66"/>
    </row>
    <row r="205" spans="1:2" ht="12.75">
      <c r="A205" s="66"/>
      <c r="B205" s="66"/>
    </row>
    <row r="206" spans="1:2" ht="12.75">
      <c r="A206" s="66"/>
      <c r="B206" s="66"/>
    </row>
    <row r="207" spans="1:2" ht="12.75">
      <c r="A207" s="66"/>
      <c r="B207" s="66"/>
    </row>
    <row r="208" spans="1:2" ht="12.75">
      <c r="A208" s="66"/>
      <c r="B208" s="66"/>
    </row>
    <row r="209" spans="1:2" ht="12.75">
      <c r="A209" s="66"/>
      <c r="B209" s="66"/>
    </row>
    <row r="210" spans="1:2" ht="12.75">
      <c r="A210" s="66"/>
      <c r="B210" s="66"/>
    </row>
    <row r="211" spans="1:2" ht="12.75">
      <c r="A211" s="66"/>
      <c r="B211" s="66"/>
    </row>
    <row r="212" spans="1:2" ht="12.75">
      <c r="A212" s="66"/>
      <c r="B212" s="66"/>
    </row>
    <row r="213" spans="1:2" ht="12.75">
      <c r="A213" s="66"/>
      <c r="B213" s="66"/>
    </row>
    <row r="214" spans="1:2" ht="12.75">
      <c r="A214" s="66"/>
      <c r="B214" s="66"/>
    </row>
    <row r="215" spans="1:2" ht="12.75">
      <c r="A215" s="66"/>
      <c r="B215" s="66"/>
    </row>
    <row r="216" spans="1:2" ht="12.75">
      <c r="A216" s="66"/>
      <c r="B216" s="66"/>
    </row>
    <row r="217" spans="1:2" ht="12.75">
      <c r="A217" s="66"/>
      <c r="B217" s="66"/>
    </row>
    <row r="218" spans="1:2" ht="12.75">
      <c r="A218" s="66"/>
      <c r="B218" s="66"/>
    </row>
    <row r="219" spans="1:2" ht="12.75">
      <c r="A219" s="66"/>
      <c r="B219" s="66"/>
    </row>
    <row r="220" spans="1:2" ht="12.75">
      <c r="A220" s="66"/>
      <c r="B220" s="66"/>
    </row>
    <row r="221" spans="1:2" ht="12.75">
      <c r="A221" s="66"/>
      <c r="B221" s="66"/>
    </row>
    <row r="222" spans="1:2" ht="12.75">
      <c r="A222" s="66"/>
      <c r="B222" s="66"/>
    </row>
    <row r="223" spans="1:2" ht="12.75">
      <c r="A223" s="66"/>
      <c r="B223" s="66"/>
    </row>
    <row r="224" spans="1:2" ht="12.75">
      <c r="A224" s="66"/>
      <c r="B224" s="66"/>
    </row>
    <row r="225" spans="1:2" ht="12.75">
      <c r="A225" s="66"/>
      <c r="B225" s="66"/>
    </row>
    <row r="226" spans="1:2" ht="12.75">
      <c r="A226" s="66"/>
      <c r="B226" s="66"/>
    </row>
    <row r="227" spans="1:2" ht="12.75">
      <c r="A227" s="66"/>
      <c r="B227" s="66"/>
    </row>
    <row r="228" spans="1:2" ht="12.75">
      <c r="A228" s="66"/>
      <c r="B228" s="66"/>
    </row>
    <row r="229" spans="1:2" ht="12.75">
      <c r="A229" s="66"/>
      <c r="B229" s="66"/>
    </row>
    <row r="230" spans="1:2" ht="12.75">
      <c r="A230" s="66"/>
      <c r="B230" s="66"/>
    </row>
    <row r="231" spans="1:2" ht="12.75">
      <c r="A231" s="66"/>
      <c r="B231" s="66"/>
    </row>
    <row r="232" spans="1:2" ht="12.75">
      <c r="A232" s="66"/>
      <c r="B232" s="66"/>
    </row>
    <row r="233" spans="1:2" ht="12.75">
      <c r="A233" s="66"/>
      <c r="B233" s="66"/>
    </row>
    <row r="234" spans="1:2" ht="12.75">
      <c r="A234" s="66"/>
      <c r="B234" s="66"/>
    </row>
    <row r="235" spans="1:2" ht="12.75">
      <c r="A235" s="66"/>
      <c r="B235" s="66"/>
    </row>
    <row r="236" spans="1:2" ht="12.75">
      <c r="A236" s="66"/>
      <c r="B236" s="66"/>
    </row>
    <row r="237" spans="1:2" ht="12.75">
      <c r="A237" s="66"/>
      <c r="B237" s="66"/>
    </row>
    <row r="238" spans="1:2" ht="12.75">
      <c r="A238" s="66"/>
      <c r="B238" s="66"/>
    </row>
    <row r="239" spans="1:2" ht="12.75">
      <c r="A239" s="66"/>
      <c r="B239" s="66"/>
    </row>
    <row r="240" spans="1:2" ht="12.75">
      <c r="A240" s="66"/>
      <c r="B240" s="66"/>
    </row>
    <row r="241" spans="1:2" ht="12.75">
      <c r="A241" s="66"/>
      <c r="B241" s="66"/>
    </row>
    <row r="242" spans="1:2" ht="12.75">
      <c r="A242" s="66"/>
      <c r="B242" s="66"/>
    </row>
    <row r="243" spans="1:2" ht="12.75">
      <c r="A243" s="66"/>
      <c r="B243" s="66"/>
    </row>
    <row r="244" spans="1:2" ht="12.75">
      <c r="A244" s="66"/>
      <c r="B244" s="66"/>
    </row>
    <row r="245" spans="1:2" ht="12.75">
      <c r="A245" s="66"/>
      <c r="B245" s="66"/>
    </row>
    <row r="246" spans="1:2" ht="12.75">
      <c r="A246" s="66"/>
      <c r="B246" s="66"/>
    </row>
    <row r="247" spans="1:2" ht="12.75">
      <c r="A247" s="66"/>
      <c r="B247" s="66"/>
    </row>
    <row r="248" spans="1:2" ht="12.75">
      <c r="A248" s="66"/>
      <c r="B248" s="66"/>
    </row>
    <row r="249" spans="1:2" ht="12.75">
      <c r="A249" s="66"/>
      <c r="B249" s="66"/>
    </row>
    <row r="250" spans="1:2" ht="12.75">
      <c r="A250" s="66"/>
      <c r="B250" s="66"/>
    </row>
    <row r="251" spans="1:2" ht="12.75">
      <c r="A251" s="66"/>
      <c r="B251" s="66"/>
    </row>
    <row r="252" spans="1:2" ht="12.75">
      <c r="A252" s="66"/>
      <c r="B252" s="66"/>
    </row>
    <row r="253" spans="1:2" ht="12.75">
      <c r="A253" s="66"/>
      <c r="B253" s="66"/>
    </row>
    <row r="254" spans="1:2" ht="12.75">
      <c r="A254" s="66"/>
      <c r="B254" s="66"/>
    </row>
    <row r="255" spans="1:2" ht="12.75">
      <c r="A255" s="66"/>
      <c r="B255" s="66"/>
    </row>
    <row r="256" spans="1:2" ht="12.75">
      <c r="A256" s="66"/>
      <c r="B256" s="66"/>
    </row>
    <row r="257" spans="1:2" ht="12.75">
      <c r="A257" s="66"/>
      <c r="B257" s="66"/>
    </row>
    <row r="258" spans="1:2" ht="12.75">
      <c r="A258" s="66"/>
      <c r="B258" s="66"/>
    </row>
    <row r="259" spans="1:2" ht="12.75">
      <c r="A259" s="66"/>
      <c r="B259" s="66"/>
    </row>
    <row r="260" spans="1:2" ht="12.75">
      <c r="A260" s="66"/>
      <c r="B260" s="66"/>
    </row>
    <row r="261" spans="1:2" ht="12.75">
      <c r="A261" s="66"/>
      <c r="B261" s="66"/>
    </row>
    <row r="262" spans="1:2" ht="12.75">
      <c r="A262" s="66"/>
      <c r="B262" s="66"/>
    </row>
    <row r="263" spans="1:2" ht="12.75">
      <c r="A263" s="66"/>
      <c r="B263" s="66"/>
    </row>
    <row r="264" spans="1:2" ht="12.75">
      <c r="A264" s="66"/>
      <c r="B264" s="66"/>
    </row>
    <row r="265" spans="1:2" ht="12.75">
      <c r="A265" s="66"/>
      <c r="B265" s="66"/>
    </row>
    <row r="266" spans="1:2" ht="12.75">
      <c r="A266" s="66"/>
      <c r="B266" s="66"/>
    </row>
    <row r="267" spans="1:2" ht="12.75">
      <c r="A267" s="66"/>
      <c r="B267" s="66"/>
    </row>
    <row r="268" spans="1:2" ht="12.75">
      <c r="A268" s="66"/>
      <c r="B268" s="66"/>
    </row>
    <row r="269" spans="1:2" ht="12.75">
      <c r="A269" s="66"/>
      <c r="B269" s="66"/>
    </row>
    <row r="270" spans="1:2" ht="12.75">
      <c r="A270" s="66"/>
      <c r="B270" s="66"/>
    </row>
    <row r="271" spans="1:2" ht="12.75">
      <c r="A271" s="66"/>
      <c r="B271" s="66"/>
    </row>
    <row r="272" spans="1:2" ht="12.75">
      <c r="A272" s="66"/>
      <c r="B272" s="66"/>
    </row>
    <row r="273" spans="1:2" ht="12.75">
      <c r="A273" s="66"/>
      <c r="B273" s="66"/>
    </row>
    <row r="274" spans="1:2" ht="12.75">
      <c r="A274" s="66"/>
      <c r="B274" s="66"/>
    </row>
    <row r="275" spans="1:2" ht="12.75">
      <c r="A275" s="66"/>
      <c r="B275" s="66"/>
    </row>
    <row r="276" spans="1:2" ht="12.75">
      <c r="A276" s="66"/>
      <c r="B276" s="66"/>
    </row>
    <row r="277" spans="1:2" ht="12.75">
      <c r="A277" s="66"/>
      <c r="B277" s="66"/>
    </row>
    <row r="278" spans="1:2" ht="12.75">
      <c r="A278" s="66"/>
      <c r="B278" s="66"/>
    </row>
    <row r="279" spans="1:2" ht="12.75">
      <c r="A279" s="66"/>
      <c r="B279" s="66"/>
    </row>
    <row r="280" spans="1:2" ht="12.75">
      <c r="A280" s="66"/>
      <c r="B280" s="66"/>
    </row>
    <row r="281" spans="1:2" ht="12.75">
      <c r="A281" s="66"/>
      <c r="B281" s="66"/>
    </row>
    <row r="282" spans="1:2" ht="12.75">
      <c r="A282" s="66"/>
      <c r="B282" s="66"/>
    </row>
    <row r="283" spans="1:2" ht="12.75">
      <c r="A283" s="66"/>
      <c r="B283" s="66"/>
    </row>
    <row r="284" spans="1:2" ht="12.75">
      <c r="A284" s="66"/>
      <c r="B284" s="66"/>
    </row>
    <row r="285" spans="1:2" ht="12.75">
      <c r="A285" s="66"/>
      <c r="B285" s="66"/>
    </row>
    <row r="286" spans="1:2" ht="12.75">
      <c r="A286" s="66"/>
      <c r="B286" s="66"/>
    </row>
    <row r="287" spans="1:2" ht="12.75">
      <c r="A287" s="66"/>
      <c r="B287" s="66"/>
    </row>
    <row r="288" spans="1:2" ht="12.75">
      <c r="A288" s="66"/>
      <c r="B288" s="66"/>
    </row>
    <row r="289" spans="1:2" ht="12.75">
      <c r="A289" s="66"/>
      <c r="B289" s="66"/>
    </row>
    <row r="290" spans="1:2" ht="12.75">
      <c r="A290" s="66"/>
      <c r="B290" s="66"/>
    </row>
    <row r="291" spans="1:2" ht="12.75">
      <c r="A291" s="66"/>
      <c r="B291" s="66"/>
    </row>
    <row r="292" spans="1:2" ht="12.75">
      <c r="A292" s="66"/>
      <c r="B292" s="66"/>
    </row>
    <row r="293" spans="1:2" ht="12.75">
      <c r="A293" s="66"/>
      <c r="B293" s="66"/>
    </row>
    <row r="294" spans="1:2" ht="12.75">
      <c r="A294" s="66"/>
      <c r="B294" s="66"/>
    </row>
    <row r="295" spans="1:2" ht="12.75">
      <c r="A295" s="66"/>
      <c r="B295" s="66"/>
    </row>
    <row r="296" spans="1:2" ht="12.75">
      <c r="A296" s="66"/>
      <c r="B296" s="66"/>
    </row>
    <row r="297" spans="1:2" ht="12.75">
      <c r="A297" s="66"/>
      <c r="B297" s="66"/>
    </row>
    <row r="298" spans="1:2" ht="12.75">
      <c r="A298" s="66"/>
      <c r="B298" s="66"/>
    </row>
    <row r="299" spans="1:2" ht="12.75">
      <c r="A299" s="66"/>
      <c r="B299" s="66"/>
    </row>
    <row r="300" spans="1:2" ht="12.75">
      <c r="A300" s="66"/>
      <c r="B300" s="66"/>
    </row>
    <row r="301" spans="1:2" ht="12.75">
      <c r="A301" s="66"/>
      <c r="B301" s="66"/>
    </row>
    <row r="302" spans="1:2" ht="12.75">
      <c r="A302" s="66"/>
      <c r="B302" s="66"/>
    </row>
  </sheetData>
  <sheetProtection selectLockedCells="1" selectUnlockedCells="1"/>
  <mergeCells count="3">
    <mergeCell ref="A2:L2"/>
    <mergeCell ref="C4:D4"/>
    <mergeCell ref="C5:D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 Backhaus</dc:creator>
  <cp:keywords/>
  <dc:description/>
  <cp:lastModifiedBy/>
  <dcterms:created xsi:type="dcterms:W3CDTF">2012-01-17T07:42:47Z</dcterms:created>
  <dcterms:modified xsi:type="dcterms:W3CDTF">2012-02-07T16:19:31Z</dcterms:modified>
  <cp:category/>
  <cp:version/>
  <cp:contentType/>
  <cp:contentStatus/>
  <cp:revision>1</cp:revision>
</cp:coreProperties>
</file>