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chartsheets/sheet1.xml" ContentType="application/vnd.openxmlformats-officedocument.spreadsheetml.chart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firstSheet="15" activeTab="21"/>
  </bookViews>
  <sheets>
    <sheet name="Histogram(D)" sheetId="1" r:id="rId1"/>
    <sheet name="Histogram(LogD)" sheetId="2" r:id="rId2"/>
    <sheet name="Hist(Cond.D)" sheetId="3" r:id="rId3"/>
    <sheet name="KLLBinIII(3's)" sheetId="4" r:id="rId4"/>
    <sheet name="KLLBinIII(Log)" sheetId="5" r:id="rId5"/>
    <sheet name="Distant Data" sheetId="6" r:id="rId6"/>
    <sheet name="Histogram(M)" sheetId="7" r:id="rId7"/>
    <sheet name="Histogram(LogM)" sheetId="8" r:id="rId8"/>
    <sheet name="Hist(Cond.M)" sheetId="9" r:id="rId9"/>
    <sheet name="KLLBinII(3's)" sheetId="10" r:id="rId10"/>
    <sheet name="KLLBinII(Log)" sheetId="11" r:id="rId11"/>
    <sheet name="Middle Data" sheetId="12" r:id="rId12"/>
    <sheet name="AllKLL(Rad.Dist)" sheetId="13" r:id="rId13"/>
    <sheet name="AllKLL(kpc)" sheetId="14" r:id="rId14"/>
    <sheet name="AllKLL(log)" sheetId="15" r:id="rId15"/>
    <sheet name="AllKLL(3x's)" sheetId="16" r:id="rId16"/>
    <sheet name="Scatter(KLL)" sheetId="17" r:id="rId17"/>
    <sheet name="AllofKLL" sheetId="18" r:id="rId18"/>
    <sheet name="Histogram(N)" sheetId="19" r:id="rId19"/>
    <sheet name="Histogram(LogN)" sheetId="20" r:id="rId20"/>
    <sheet name="Hist(Cond.N)" sheetId="21" r:id="rId21"/>
    <sheet name="KLLBinI(3's)" sheetId="22" r:id="rId22"/>
    <sheet name="KLLBinI(log)" sheetId="23" r:id="rId23"/>
    <sheet name="Nearby Data" sheetId="24" r:id="rId24"/>
  </sheets>
  <definedNames/>
  <calcPr fullCalcOnLoad="1"/>
</workbook>
</file>

<file path=xl/sharedStrings.xml><?xml version="1.0" encoding="utf-8"?>
<sst xmlns="http://schemas.openxmlformats.org/spreadsheetml/2006/main" count="3175" uniqueCount="1004">
  <si>
    <t>2000dv</t>
  </si>
  <si>
    <t>ugc4671</t>
  </si>
  <si>
    <t xml:space="preserve">  </t>
  </si>
  <si>
    <t>Ib</t>
  </si>
  <si>
    <t xml:space="preserve"> KAIT</t>
  </si>
  <si>
    <t xml:space="preserve">Armstrong       </t>
  </si>
  <si>
    <t>99gq</t>
  </si>
  <si>
    <t>ngc4523</t>
  </si>
  <si>
    <t>II</t>
  </si>
  <si>
    <t xml:space="preserve"> KAIT                 </t>
  </si>
  <si>
    <t>99bu</t>
  </si>
  <si>
    <t>ngc3786</t>
  </si>
  <si>
    <t>Ic</t>
  </si>
  <si>
    <t>2000ch</t>
  </si>
  <si>
    <t>ngc3432</t>
  </si>
  <si>
    <t>IIn?</t>
  </si>
  <si>
    <t>99em</t>
  </si>
  <si>
    <t>ngc1637</t>
  </si>
  <si>
    <t>99br</t>
  </si>
  <si>
    <t>ngc4900</t>
  </si>
  <si>
    <t>IIpec</t>
  </si>
  <si>
    <t>98bn*</t>
  </si>
  <si>
    <t>ngc4462</t>
  </si>
  <si>
    <t>2000cb</t>
  </si>
  <si>
    <t>ic1158</t>
  </si>
  <si>
    <t>99cl</t>
  </si>
  <si>
    <t>ngc4501</t>
  </si>
  <si>
    <t>Ia</t>
  </si>
  <si>
    <t>98dh</t>
  </si>
  <si>
    <t>ngc7541</t>
  </si>
  <si>
    <t>99ec</t>
  </si>
  <si>
    <t>ngc2207</t>
  </si>
  <si>
    <t>99cp</t>
  </si>
  <si>
    <t>ngc5468</t>
  </si>
  <si>
    <t>98es*</t>
  </si>
  <si>
    <t>ngc632</t>
  </si>
  <si>
    <t>Iapec</t>
  </si>
  <si>
    <t>98W*</t>
  </si>
  <si>
    <t>ngc3075</t>
  </si>
  <si>
    <t>99cw</t>
  </si>
  <si>
    <t>mcg-1-02-001</t>
  </si>
  <si>
    <t>98eb*</t>
  </si>
  <si>
    <t>ngc1961</t>
  </si>
  <si>
    <t>99da</t>
  </si>
  <si>
    <t>ngc6411</t>
  </si>
  <si>
    <t>2000N</t>
  </si>
  <si>
    <t>mcg-2-34-054</t>
  </si>
  <si>
    <t>98cc*</t>
  </si>
  <si>
    <t>ngc5172</t>
  </si>
  <si>
    <t>99dq</t>
  </si>
  <si>
    <t>ngc976</t>
  </si>
  <si>
    <t>99cd</t>
  </si>
  <si>
    <t>ngc3646</t>
  </si>
  <si>
    <t>99ej</t>
  </si>
  <si>
    <t>ngc495</t>
  </si>
  <si>
    <t>2000dj</t>
  </si>
  <si>
    <t>ngc735</t>
  </si>
  <si>
    <t>2000dm</t>
  </si>
  <si>
    <t>ugc11198</t>
  </si>
  <si>
    <t>98dt*</t>
  </si>
  <si>
    <t>ngc945</t>
  </si>
  <si>
    <t>99bx</t>
  </si>
  <si>
    <t>ugc11391</t>
  </si>
  <si>
    <t>99dp</t>
  </si>
  <si>
    <t>ugc3046</t>
  </si>
  <si>
    <t>98cu*</t>
  </si>
  <si>
    <t>ic1525</t>
  </si>
  <si>
    <t>98de*</t>
  </si>
  <si>
    <t>ngc252</t>
  </si>
  <si>
    <t>2000dk</t>
  </si>
  <si>
    <t>ngc382</t>
  </si>
  <si>
    <t>99ek</t>
  </si>
  <si>
    <t>ugc3329</t>
  </si>
  <si>
    <t>99gb</t>
  </si>
  <si>
    <t>ngc2532</t>
  </si>
  <si>
    <t>IIn</t>
  </si>
  <si>
    <t>99ge</t>
  </si>
  <si>
    <t>ngc309</t>
  </si>
  <si>
    <t>2000F</t>
  </si>
  <si>
    <t>ic302</t>
  </si>
  <si>
    <t>2000Q</t>
  </si>
  <si>
    <t>anon</t>
  </si>
  <si>
    <t>98en*</t>
  </si>
  <si>
    <t>ugc3645</t>
  </si>
  <si>
    <t>99do</t>
  </si>
  <si>
    <t>mark922</t>
  </si>
  <si>
    <t>2000bg</t>
  </si>
  <si>
    <t>ngc6240</t>
  </si>
  <si>
    <t>2000cn</t>
  </si>
  <si>
    <t>ugc11064</t>
  </si>
  <si>
    <t>98fa*</t>
  </si>
  <si>
    <t>ugc3513</t>
  </si>
  <si>
    <t>IIb</t>
  </si>
  <si>
    <t>99ew</t>
  </si>
  <si>
    <t>ngc3677</t>
  </si>
  <si>
    <t>2002je</t>
  </si>
  <si>
    <t>99bh</t>
  </si>
  <si>
    <t>ngc3435</t>
  </si>
  <si>
    <t>99gp</t>
  </si>
  <si>
    <t>ugc1993</t>
  </si>
  <si>
    <t>2000bs</t>
  </si>
  <si>
    <t>ugc10710</t>
  </si>
  <si>
    <t>2000A</t>
  </si>
  <si>
    <t>mcg59-81</t>
  </si>
  <si>
    <t>2000cg</t>
  </si>
  <si>
    <t>ugc10121</t>
  </si>
  <si>
    <t>2000cq</t>
  </si>
  <si>
    <t>ugc10354</t>
  </si>
  <si>
    <t>2000cw</t>
  </si>
  <si>
    <t>mcg56-7</t>
  </si>
  <si>
    <t>2002el</t>
  </si>
  <si>
    <t>ngc6986</t>
  </si>
  <si>
    <t>2000dn</t>
  </si>
  <si>
    <t>ic1468</t>
  </si>
  <si>
    <t>2000cp</t>
  </si>
  <si>
    <t>pgc57064</t>
  </si>
  <si>
    <t>2000dp</t>
  </si>
  <si>
    <t>ngc1139</t>
  </si>
  <si>
    <t>99bg</t>
  </si>
  <si>
    <t>ic758</t>
  </si>
  <si>
    <t>II?</t>
  </si>
  <si>
    <t>2000dg</t>
  </si>
  <si>
    <t>mcg1-29</t>
  </si>
  <si>
    <t>2000dq</t>
  </si>
  <si>
    <t>mcg6-43</t>
  </si>
  <si>
    <t>99bz</t>
  </si>
  <si>
    <t>ugc8959</t>
  </si>
  <si>
    <t>98dx*</t>
  </si>
  <si>
    <t>ugc11149</t>
  </si>
  <si>
    <t>97bs*</t>
  </si>
  <si>
    <t>ngc3627</t>
  </si>
  <si>
    <t>98Y*</t>
  </si>
  <si>
    <t>ngc2415</t>
  </si>
  <si>
    <t>98bm*</t>
  </si>
  <si>
    <t>ic2458</t>
  </si>
  <si>
    <t>98dj*</t>
  </si>
  <si>
    <t>ngc788</t>
  </si>
  <si>
    <t>98dk*</t>
  </si>
  <si>
    <t>ugc139</t>
  </si>
  <si>
    <t>98dl*</t>
  </si>
  <si>
    <t>ngc1084</t>
  </si>
  <si>
    <t>98dm*</t>
  </si>
  <si>
    <t>mcg-01-4-44</t>
  </si>
  <si>
    <t>98ef*</t>
  </si>
  <si>
    <t>ugc646</t>
  </si>
  <si>
    <t>98fe</t>
  </si>
  <si>
    <t>ngc6027D</t>
  </si>
  <si>
    <t>99A*</t>
  </si>
  <si>
    <t>ngc5874</t>
  </si>
  <si>
    <t>99ac</t>
  </si>
  <si>
    <t>ngc6063</t>
  </si>
  <si>
    <t>99bw</t>
  </si>
  <si>
    <t>ngc3198</t>
  </si>
  <si>
    <t>99ce</t>
  </si>
  <si>
    <t>99cq</t>
  </si>
  <si>
    <t>ugc11268</t>
  </si>
  <si>
    <t>Ib/c?</t>
  </si>
  <si>
    <t>99dg</t>
  </si>
  <si>
    <t>ugc9758</t>
  </si>
  <si>
    <t>99dh</t>
  </si>
  <si>
    <t>ic211</t>
  </si>
  <si>
    <t>99dk</t>
  </si>
  <si>
    <t>ugc1087</t>
  </si>
  <si>
    <t>99eb</t>
  </si>
  <si>
    <t>ngc664</t>
  </si>
  <si>
    <t>99gd</t>
  </si>
  <si>
    <t>ngc2623</t>
  </si>
  <si>
    <t>99gf</t>
  </si>
  <si>
    <t>ugc5515</t>
  </si>
  <si>
    <t>99gm</t>
  </si>
  <si>
    <t>pgc24106</t>
  </si>
  <si>
    <t>99go</t>
  </si>
  <si>
    <t>ngc1376</t>
  </si>
  <si>
    <t>99gs</t>
  </si>
  <si>
    <t>ngc4725</t>
  </si>
  <si>
    <t>2000cc</t>
  </si>
  <si>
    <t>cgcg140-014</t>
  </si>
  <si>
    <t>2000cu</t>
  </si>
  <si>
    <t>eso525-g004</t>
  </si>
  <si>
    <t>2000da</t>
  </si>
  <si>
    <t>ugc5</t>
  </si>
  <si>
    <t>2000dc</t>
  </si>
  <si>
    <t>eso527-g019</t>
  </si>
  <si>
    <t>2000dd</t>
  </si>
  <si>
    <t>2000dr</t>
  </si>
  <si>
    <t>ic1610</t>
  </si>
  <si>
    <t>2000du</t>
  </si>
  <si>
    <t>ugc3920</t>
  </si>
  <si>
    <t>2002en</t>
  </si>
  <si>
    <t>ugc12289</t>
  </si>
  <si>
    <t>2002eo</t>
  </si>
  <si>
    <t>ngc710</t>
  </si>
  <si>
    <t>2002hk</t>
  </si>
  <si>
    <t>mcg15-6</t>
  </si>
  <si>
    <t>99by</t>
  </si>
  <si>
    <t>ngc2841</t>
  </si>
  <si>
    <t xml:space="preserve"> KAIT/Arbour          </t>
  </si>
  <si>
    <t>99ed</t>
  </si>
  <si>
    <t>ugc3555</t>
  </si>
  <si>
    <t xml:space="preserve"> KAIT/BAO             </t>
  </si>
  <si>
    <t>2005bc</t>
  </si>
  <si>
    <t>ngc5698</t>
  </si>
  <si>
    <t xml:space="preserve"> LOSS</t>
  </si>
  <si>
    <t xml:space="preserve">Puckett         </t>
  </si>
  <si>
    <t>2004gq</t>
  </si>
  <si>
    <t>ngc1832</t>
  </si>
  <si>
    <t xml:space="preserve">Manzini         </t>
  </si>
  <si>
    <t>2004W</t>
  </si>
  <si>
    <t>ngc4649</t>
  </si>
  <si>
    <t>Iabg</t>
  </si>
  <si>
    <t xml:space="preserve"> LOSS                 </t>
  </si>
  <si>
    <t>2004ao</t>
  </si>
  <si>
    <t>ugc10862</t>
  </si>
  <si>
    <t>2004fc</t>
  </si>
  <si>
    <t>ngc701</t>
  </si>
  <si>
    <t>2005cf</t>
  </si>
  <si>
    <t>mcg-1-39-3</t>
  </si>
  <si>
    <t>2003kf</t>
  </si>
  <si>
    <t>mcg-2-16-2</t>
  </si>
  <si>
    <t>2004be</t>
  </si>
  <si>
    <t>eso499-g34</t>
  </si>
  <si>
    <t>2005ci</t>
  </si>
  <si>
    <t>ngc5682</t>
  </si>
  <si>
    <t>2004gh</t>
  </si>
  <si>
    <t>mcg-4-25-6</t>
  </si>
  <si>
    <t>2004dn</t>
  </si>
  <si>
    <t>ugc2069</t>
  </si>
  <si>
    <t>2005H</t>
  </si>
  <si>
    <t>ngc838</t>
  </si>
  <si>
    <t>2005aq</t>
  </si>
  <si>
    <t>ngc1599</t>
  </si>
  <si>
    <t>2004dd</t>
  </si>
  <si>
    <t>ngc124</t>
  </si>
  <si>
    <t>IIP</t>
  </si>
  <si>
    <t>2004al</t>
  </si>
  <si>
    <t>eso565-g25</t>
  </si>
  <si>
    <t>2004er</t>
  </si>
  <si>
    <t>mcg-1-7-24</t>
  </si>
  <si>
    <t>2005Y</t>
  </si>
  <si>
    <t>ugc1159</t>
  </si>
  <si>
    <t>2004bl</t>
  </si>
  <si>
    <t>mcg31-42</t>
  </si>
  <si>
    <t>2004ca</t>
  </si>
  <si>
    <t>ugc11799</t>
  </si>
  <si>
    <t>2005I</t>
  </si>
  <si>
    <t>ic983</t>
  </si>
  <si>
    <t>2004dh</t>
  </si>
  <si>
    <t>mcg1-48</t>
  </si>
  <si>
    <t>2005A</t>
  </si>
  <si>
    <t>ngc958</t>
  </si>
  <si>
    <t>2004T</t>
  </si>
  <si>
    <t>ugc6038</t>
  </si>
  <si>
    <t>2004bn</t>
  </si>
  <si>
    <t>ngc3441</t>
  </si>
  <si>
    <t>2005cp</t>
  </si>
  <si>
    <t>ugc12886</t>
  </si>
  <si>
    <t>2004at</t>
  </si>
  <si>
    <t>mcg10-16-37</t>
  </si>
  <si>
    <t>2004bk</t>
  </si>
  <si>
    <t>ngc5246</t>
  </si>
  <si>
    <t>2004br</t>
  </si>
  <si>
    <t>ngc4493</t>
  </si>
  <si>
    <t>2005G</t>
  </si>
  <si>
    <t>ugc8690</t>
  </si>
  <si>
    <t>2003lq</t>
  </si>
  <si>
    <t>2004ak</t>
  </si>
  <si>
    <t>ugc4436</t>
  </si>
  <si>
    <t>2004au</t>
  </si>
  <si>
    <t>mcg42-2</t>
  </si>
  <si>
    <t>2004av</t>
  </si>
  <si>
    <t>eso571-g15</t>
  </si>
  <si>
    <t>2004J</t>
  </si>
  <si>
    <t>eso554-g33</t>
  </si>
  <si>
    <t>2005ce</t>
  </si>
  <si>
    <t>ic5233</t>
  </si>
  <si>
    <t>2004I</t>
  </si>
  <si>
    <t>ngc1072</t>
  </si>
  <si>
    <t>2004gs</t>
  </si>
  <si>
    <t>mcg22-20</t>
  </si>
  <si>
    <t>2005by</t>
  </si>
  <si>
    <t>ugc8701</t>
  </si>
  <si>
    <t>2005D</t>
  </si>
  <si>
    <t>ugc3856</t>
  </si>
  <si>
    <t>2005F</t>
  </si>
  <si>
    <t>mcg23-2</t>
  </si>
  <si>
    <t>2004an</t>
  </si>
  <si>
    <t>ic4483</t>
  </si>
  <si>
    <t>2004as</t>
  </si>
  <si>
    <t>2004H</t>
  </si>
  <si>
    <t>ic708</t>
  </si>
  <si>
    <t>2004L</t>
  </si>
  <si>
    <t>mcg27-38</t>
  </si>
  <si>
    <t>2004K</t>
  </si>
  <si>
    <t>eso579-g22</t>
  </si>
  <si>
    <t>2004V</t>
  </si>
  <si>
    <t>2004Y</t>
  </si>
  <si>
    <t>2003kc</t>
  </si>
  <si>
    <t>mcg23-37</t>
  </si>
  <si>
    <t>2003kd</t>
  </si>
  <si>
    <t>ugc2468</t>
  </si>
  <si>
    <t>2003ke</t>
  </si>
  <si>
    <t>mcg22-9</t>
  </si>
  <si>
    <t>2004D</t>
  </si>
  <si>
    <t>ugc6916</t>
  </si>
  <si>
    <t>2004E</t>
  </si>
  <si>
    <t>pgc46239</t>
  </si>
  <si>
    <t>2004F</t>
  </si>
  <si>
    <t>ngc1285</t>
  </si>
  <si>
    <t>2004P</t>
  </si>
  <si>
    <t>ugc8561</t>
  </si>
  <si>
    <t>2004Q</t>
  </si>
  <si>
    <t>eso507-g11</t>
  </si>
  <si>
    <t>2004U</t>
  </si>
  <si>
    <t>2004X</t>
  </si>
  <si>
    <t>2004am</t>
  </si>
  <si>
    <t>m82</t>
  </si>
  <si>
    <t>2004ap</t>
  </si>
  <si>
    <t>pgc29306</t>
  </si>
  <si>
    <t>2004ax</t>
  </si>
  <si>
    <t>ngc5939</t>
  </si>
  <si>
    <t>2004bf</t>
  </si>
  <si>
    <t>ugc8739</t>
  </si>
  <si>
    <t>2004bi</t>
  </si>
  <si>
    <t>ugc5894</t>
  </si>
  <si>
    <t>2004bj</t>
  </si>
  <si>
    <t>mcg34-13</t>
  </si>
  <si>
    <t>2004bm</t>
  </si>
  <si>
    <t>ngc3437</t>
  </si>
  <si>
    <t>2004bo</t>
  </si>
  <si>
    <t>eso576-g54</t>
  </si>
  <si>
    <t>2004bq</t>
  </si>
  <si>
    <t>eso597-g32</t>
  </si>
  <si>
    <t>2004bw</t>
  </si>
  <si>
    <t>mcg38-19</t>
  </si>
  <si>
    <t>2004bz</t>
  </si>
  <si>
    <t>mcg56-25</t>
  </si>
  <si>
    <t>2004cc</t>
  </si>
  <si>
    <t>ngc4568</t>
  </si>
  <si>
    <t>2004cs</t>
  </si>
  <si>
    <t>ugc11001</t>
  </si>
  <si>
    <t>Ia?</t>
  </si>
  <si>
    <t>2004cu</t>
  </si>
  <si>
    <t>ngc5550</t>
  </si>
  <si>
    <t>2004db</t>
  </si>
  <si>
    <t>ngc7377</t>
  </si>
  <si>
    <t>2004dc</t>
  </si>
  <si>
    <t>ic1504</t>
  </si>
  <si>
    <t>2004dk</t>
  </si>
  <si>
    <t>ngc6118</t>
  </si>
  <si>
    <t>Ic/b</t>
  </si>
  <si>
    <t>2004dr</t>
  </si>
  <si>
    <t>eso479-g42</t>
  </si>
  <si>
    <t>2004ds</t>
  </si>
  <si>
    <t>ngc808</t>
  </si>
  <si>
    <t>2004dt</t>
  </si>
  <si>
    <t>ngc799</t>
  </si>
  <si>
    <t>2004du</t>
  </si>
  <si>
    <t>ugc11683</t>
  </si>
  <si>
    <t>2004dv</t>
  </si>
  <si>
    <t>mcg-1-6-12</t>
  </si>
  <si>
    <t>2004dy</t>
  </si>
  <si>
    <t>ic5090</t>
  </si>
  <si>
    <t>2004dz</t>
  </si>
  <si>
    <t>pgc981352</t>
  </si>
  <si>
    <t>2004ea</t>
  </si>
  <si>
    <t>mcg-3-11-19</t>
  </si>
  <si>
    <t>2004eb</t>
  </si>
  <si>
    <t>ngc6387east</t>
  </si>
  <si>
    <t>2004ep</t>
  </si>
  <si>
    <t>ic2152</t>
  </si>
  <si>
    <t>2004es</t>
  </si>
  <si>
    <t>ugc3825</t>
  </si>
  <si>
    <t>2004fe</t>
  </si>
  <si>
    <t>ngc132</t>
  </si>
  <si>
    <t>2004ff</t>
  </si>
  <si>
    <t>eso552-g40</t>
  </si>
  <si>
    <t>2004fg</t>
  </si>
  <si>
    <t>2004fx</t>
  </si>
  <si>
    <t>mcg-2-14-3</t>
  </si>
  <si>
    <t>2004gd</t>
  </si>
  <si>
    <t>ngc2341</t>
  </si>
  <si>
    <t>2004ge</t>
  </si>
  <si>
    <t>2004gg</t>
  </si>
  <si>
    <t>ugc5234</t>
  </si>
  <si>
    <t>2004gi</t>
  </si>
  <si>
    <t>mcg-5-25-32</t>
  </si>
  <si>
    <t>2004gj</t>
  </si>
  <si>
    <t>ic701</t>
  </si>
  <si>
    <t>2004gm</t>
  </si>
  <si>
    <t>mcg-2-33-80</t>
  </si>
  <si>
    <t>2004gn</t>
  </si>
  <si>
    <t>ngc4527</t>
  </si>
  <si>
    <t>2004go</t>
  </si>
  <si>
    <t>ic270</t>
  </si>
  <si>
    <t>2004gr</t>
  </si>
  <si>
    <t>ngc3678</t>
  </si>
  <si>
    <t>2005E</t>
  </si>
  <si>
    <t>ngc1032</t>
  </si>
  <si>
    <t>Ib/c</t>
  </si>
  <si>
    <t>2005N</t>
  </si>
  <si>
    <t>ngc5420</t>
  </si>
  <si>
    <t>2005P</t>
  </si>
  <si>
    <t>2005S</t>
  </si>
  <si>
    <t>ugc9037</t>
  </si>
  <si>
    <t>2005T</t>
  </si>
  <si>
    <t>ic4423</t>
  </si>
  <si>
    <t>2005X</t>
  </si>
  <si>
    <t>2005Z</t>
  </si>
  <si>
    <t>ngc3363</t>
  </si>
  <si>
    <t>2005ac</t>
  </si>
  <si>
    <t>2005ag</t>
  </si>
  <si>
    <t>2005an</t>
  </si>
  <si>
    <t>eso506-g11</t>
  </si>
  <si>
    <t>2005ar</t>
  </si>
  <si>
    <t>2005as</t>
  </si>
  <si>
    <t>ngc3450</t>
  </si>
  <si>
    <t>2005bb</t>
  </si>
  <si>
    <t>ugc8067</t>
  </si>
  <si>
    <t>2005bl</t>
  </si>
  <si>
    <t>ngc4070</t>
  </si>
  <si>
    <t>Iasub</t>
  </si>
  <si>
    <t>2005bu</t>
  </si>
  <si>
    <t>pgc20840</t>
  </si>
  <si>
    <t>2005bz</t>
  </si>
  <si>
    <t>ugc11162</t>
  </si>
  <si>
    <t>2005cl</t>
  </si>
  <si>
    <t>mcg-1-53-20</t>
  </si>
  <si>
    <t>2005co</t>
  </si>
  <si>
    <t>ic1496</t>
  </si>
  <si>
    <t>2005ct</t>
  </si>
  <si>
    <t>ngc207</t>
  </si>
  <si>
    <t>2005ck</t>
  </si>
  <si>
    <t xml:space="preserve"> LOSS/ROTSE           </t>
  </si>
  <si>
    <t>2005aa</t>
  </si>
  <si>
    <t>mcg22-8</t>
  </si>
  <si>
    <t xml:space="preserve"> LOSS/Trondal         </t>
  </si>
  <si>
    <t>2002bx</t>
  </si>
  <si>
    <t>ic2461</t>
  </si>
  <si>
    <t xml:space="preserve"> LOTOSS</t>
  </si>
  <si>
    <t xml:space="preserve">Boles         </t>
  </si>
  <si>
    <t>2002cs</t>
  </si>
  <si>
    <t>ngc6702</t>
  </si>
  <si>
    <t xml:space="preserve">Armstrong     </t>
  </si>
  <si>
    <t>2002db</t>
  </si>
  <si>
    <t>ngc5683</t>
  </si>
  <si>
    <t xml:space="preserve">Kushida       </t>
  </si>
  <si>
    <t>2002cc</t>
  </si>
  <si>
    <t>2002eh</t>
  </si>
  <si>
    <t>ngc917</t>
  </si>
  <si>
    <t>2002kg</t>
  </si>
  <si>
    <t>ngc2403</t>
  </si>
  <si>
    <t xml:space="preserve"> LOTOSS               </t>
  </si>
  <si>
    <t>2002C</t>
  </si>
  <si>
    <t>ic3376</t>
  </si>
  <si>
    <t>2002E</t>
  </si>
  <si>
    <t>2001ci</t>
  </si>
  <si>
    <t>ngc3079</t>
  </si>
  <si>
    <t>2003bk</t>
  </si>
  <si>
    <t>ngc4316</t>
  </si>
  <si>
    <t>2003gm</t>
  </si>
  <si>
    <t>ngc5334</t>
  </si>
  <si>
    <t>notSN?</t>
  </si>
  <si>
    <t>2001fu</t>
  </si>
  <si>
    <t>mcg-3-23-11</t>
  </si>
  <si>
    <t>2001cy</t>
  </si>
  <si>
    <t>ugc11927</t>
  </si>
  <si>
    <t>2003hv</t>
  </si>
  <si>
    <t>ngc1201</t>
  </si>
  <si>
    <t>2003hx</t>
  </si>
  <si>
    <t>ngc2076</t>
  </si>
  <si>
    <t>2002er</t>
  </si>
  <si>
    <t>ugc10743</t>
  </si>
  <si>
    <t>2003ao</t>
  </si>
  <si>
    <t>ngc2993</t>
  </si>
  <si>
    <t>2003gf</t>
  </si>
  <si>
    <t>mcg-4-52-26</t>
  </si>
  <si>
    <t>2003id</t>
  </si>
  <si>
    <t>ngc895</t>
  </si>
  <si>
    <t>2002dq</t>
  </si>
  <si>
    <t>ngc7051</t>
  </si>
  <si>
    <t>2001ch</t>
  </si>
  <si>
    <t>mcg-1-54-16</t>
  </si>
  <si>
    <t>2001ep</t>
  </si>
  <si>
    <t>ngc1699</t>
  </si>
  <si>
    <t>2001K</t>
  </si>
  <si>
    <t>ic677</t>
  </si>
  <si>
    <t>2003gl</t>
  </si>
  <si>
    <t>ngc7782</t>
  </si>
  <si>
    <t>2002dp</t>
  </si>
  <si>
    <t>ngc7678</t>
  </si>
  <si>
    <t>2001J</t>
  </si>
  <si>
    <t>ugc4729</t>
  </si>
  <si>
    <t>2001R</t>
  </si>
  <si>
    <t>2001ez</t>
  </si>
  <si>
    <t>pgc17642</t>
  </si>
  <si>
    <t>2001ff</t>
  </si>
  <si>
    <t>ugc4685</t>
  </si>
  <si>
    <t>2001fh</t>
  </si>
  <si>
    <t>pgc66592</t>
  </si>
  <si>
    <t>2000ex</t>
  </si>
  <si>
    <t>eso4190-g3</t>
  </si>
  <si>
    <t>2000fe</t>
  </si>
  <si>
    <t>ugc4870</t>
  </si>
  <si>
    <t>2001T</t>
  </si>
  <si>
    <t>mcg-02-37-6</t>
  </si>
  <si>
    <t>2003bl</t>
  </si>
  <si>
    <t>ngc5374</t>
  </si>
  <si>
    <t>2003ef</t>
  </si>
  <si>
    <t>ngc4708</t>
  </si>
  <si>
    <t>2001L</t>
  </si>
  <si>
    <t>mcg-01-30-11</t>
  </si>
  <si>
    <t>2001hf</t>
  </si>
  <si>
    <t>mcg-3-23-17</t>
  </si>
  <si>
    <t>2003eg</t>
  </si>
  <si>
    <t>ngc4727</t>
  </si>
  <si>
    <t>2001bb</t>
  </si>
  <si>
    <t>ic4319</t>
  </si>
  <si>
    <t>2001cl</t>
  </si>
  <si>
    <t>ngc7260</t>
  </si>
  <si>
    <t>2001cx</t>
  </si>
  <si>
    <t>ugc12266</t>
  </si>
  <si>
    <t>2001en</t>
  </si>
  <si>
    <t>ngc523</t>
  </si>
  <si>
    <t>2002cf</t>
  </si>
  <si>
    <t>ngc4786</t>
  </si>
  <si>
    <t>2002do</t>
  </si>
  <si>
    <t>mcg41-1</t>
  </si>
  <si>
    <t>2002fb</t>
  </si>
  <si>
    <t>Iapec?</t>
  </si>
  <si>
    <t>2002jg</t>
  </si>
  <si>
    <t>ngc7253</t>
  </si>
  <si>
    <t>2002bh</t>
  </si>
  <si>
    <t>ugc5286</t>
  </si>
  <si>
    <t>2003Y</t>
  </si>
  <si>
    <t>ic522</t>
  </si>
  <si>
    <t>2003ej</t>
  </si>
  <si>
    <t>ugc7820</t>
  </si>
  <si>
    <t>2001ak</t>
  </si>
  <si>
    <t>ugc11188</t>
  </si>
  <si>
    <t>2001da</t>
  </si>
  <si>
    <t>ngc7780</t>
  </si>
  <si>
    <t>2002D</t>
  </si>
  <si>
    <t>2002es</t>
  </si>
  <si>
    <t>ugc2708</t>
  </si>
  <si>
    <t>2002hw</t>
  </si>
  <si>
    <t>ugc52</t>
  </si>
  <si>
    <t>2003cn</t>
  </si>
  <si>
    <t>ic849</t>
  </si>
  <si>
    <t>2003fb</t>
  </si>
  <si>
    <t>ugc11522</t>
  </si>
  <si>
    <t>2001E</t>
  </si>
  <si>
    <t>ngc3905</t>
  </si>
  <si>
    <t>2001gc</t>
  </si>
  <si>
    <t>ugc3375</t>
  </si>
  <si>
    <t>2003W</t>
  </si>
  <si>
    <t>2003hz</t>
  </si>
  <si>
    <t>pgc17866</t>
  </si>
  <si>
    <t>2000fa</t>
  </si>
  <si>
    <t>ugc3770</t>
  </si>
  <si>
    <t>2001N</t>
  </si>
  <si>
    <t>ngc3327</t>
  </si>
  <si>
    <t>2001dl</t>
  </si>
  <si>
    <t>ugc11725</t>
  </si>
  <si>
    <t>2001cp</t>
  </si>
  <si>
    <t>ugc10738</t>
  </si>
  <si>
    <t>2002as</t>
  </si>
  <si>
    <t>ugc3418</t>
  </si>
  <si>
    <t>2001ev</t>
  </si>
  <si>
    <t>ugc2653</t>
  </si>
  <si>
    <t>2002cu</t>
  </si>
  <si>
    <t>ngc6575</t>
  </si>
  <si>
    <t>2003A</t>
  </si>
  <si>
    <t>ugc5904</t>
  </si>
  <si>
    <t>2003ag</t>
  </si>
  <si>
    <t>ugc6440</t>
  </si>
  <si>
    <t>2000fo</t>
  </si>
  <si>
    <t>pgc70148</t>
  </si>
  <si>
    <t>2001cg</t>
  </si>
  <si>
    <t>ic3900</t>
  </si>
  <si>
    <t>2002bf</t>
  </si>
  <si>
    <t>cgcg266-031</t>
  </si>
  <si>
    <t>2002ef</t>
  </si>
  <si>
    <t>ngc7761</t>
  </si>
  <si>
    <t>2003ev</t>
  </si>
  <si>
    <t>2003ib</t>
  </si>
  <si>
    <t>mcg-4-48-15</t>
  </si>
  <si>
    <t>2001ai</t>
  </si>
  <si>
    <t>ngc5278</t>
  </si>
  <si>
    <t>2001hh</t>
  </si>
  <si>
    <t>mcg-2-57-22</t>
  </si>
  <si>
    <t>2002dt</t>
  </si>
  <si>
    <t>eso516-g5</t>
  </si>
  <si>
    <t>2002he</t>
  </si>
  <si>
    <t>ugc4322</t>
  </si>
  <si>
    <t>2003ch</t>
  </si>
  <si>
    <t>ugc3787</t>
  </si>
  <si>
    <t>2001aj</t>
  </si>
  <si>
    <t>ugc10243</t>
  </si>
  <si>
    <t>2001gb</t>
  </si>
  <si>
    <t>ic582</t>
  </si>
  <si>
    <t>2003eh</t>
  </si>
  <si>
    <t>mcg29-3</t>
  </si>
  <si>
    <t>2003ir</t>
  </si>
  <si>
    <t>ugc3726</t>
  </si>
  <si>
    <t>2001fx</t>
  </si>
  <si>
    <t>ic5345</t>
  </si>
  <si>
    <t>2002et</t>
  </si>
  <si>
    <t>mcg-4-47-10</t>
  </si>
  <si>
    <t>2001D</t>
  </si>
  <si>
    <t>ic728</t>
  </si>
  <si>
    <t>2002de</t>
  </si>
  <si>
    <t>ngc6104</t>
  </si>
  <si>
    <t>2003ka</t>
  </si>
  <si>
    <t>mcg50-20</t>
  </si>
  <si>
    <t>2002df</t>
  </si>
  <si>
    <t>mcg-1-53-6</t>
  </si>
  <si>
    <t>2002ck</t>
  </si>
  <si>
    <t>ugc10030</t>
  </si>
  <si>
    <t>2001ay</t>
  </si>
  <si>
    <t>2003ah</t>
  </si>
  <si>
    <t>2003dt</t>
  </si>
  <si>
    <t>ngc6962</t>
  </si>
  <si>
    <t>2003jh</t>
  </si>
  <si>
    <t>mcg-2-11-30</t>
  </si>
  <si>
    <t>2002hx</t>
  </si>
  <si>
    <t>pgc23727</t>
  </si>
  <si>
    <t>2003au</t>
  </si>
  <si>
    <t>ngc6095</t>
  </si>
  <si>
    <t>2002dy</t>
  </si>
  <si>
    <t>mcg-1-59-24</t>
  </si>
  <si>
    <t>2002G</t>
  </si>
  <si>
    <t>2003gn</t>
  </si>
  <si>
    <t>2003iv</t>
  </si>
  <si>
    <t>pgc10738</t>
  </si>
  <si>
    <t>2001ck</t>
  </si>
  <si>
    <t>ugc9425</t>
  </si>
  <si>
    <t>2002hd</t>
  </si>
  <si>
    <t>mcg-1-23-8</t>
  </si>
  <si>
    <t>2003ai</t>
  </si>
  <si>
    <t>ic4062</t>
  </si>
  <si>
    <t>2003fc</t>
  </si>
  <si>
    <t>2003ek</t>
  </si>
  <si>
    <t>2003an</t>
  </si>
  <si>
    <t>mcg32-22</t>
  </si>
  <si>
    <t>2003S</t>
  </si>
  <si>
    <t>2003fa</t>
  </si>
  <si>
    <t>mcg36-33</t>
  </si>
  <si>
    <t>2001ic</t>
  </si>
  <si>
    <t>ngc7503</t>
  </si>
  <si>
    <t>2001Z</t>
  </si>
  <si>
    <t>ic3528</t>
  </si>
  <si>
    <t>2001ec</t>
  </si>
  <si>
    <t>pgc74077</t>
  </si>
  <si>
    <t>2003ez</t>
  </si>
  <si>
    <t>pcg42782</t>
  </si>
  <si>
    <t>2003iz</t>
  </si>
  <si>
    <t>ugc638</t>
  </si>
  <si>
    <t>2003go</t>
  </si>
  <si>
    <t>2003ic</t>
  </si>
  <si>
    <t>mcg-2-2-86</t>
  </si>
  <si>
    <t>2001bp</t>
  </si>
  <si>
    <t>2000dx</t>
  </si>
  <si>
    <t>ugc1775</t>
  </si>
  <si>
    <t>2000ej</t>
  </si>
  <si>
    <t>ic1371</t>
  </si>
  <si>
    <t>2000ey</t>
  </si>
  <si>
    <t>ic1481</t>
  </si>
  <si>
    <t>2000fm</t>
  </si>
  <si>
    <t>ngc1612</t>
  </si>
  <si>
    <t>2000fu</t>
  </si>
  <si>
    <t>mcg-3-38-21</t>
  </si>
  <si>
    <t>2000fv</t>
  </si>
  <si>
    <t>mcg-4-35-11</t>
  </si>
  <si>
    <t>2001A</t>
  </si>
  <si>
    <t>ngc4261</t>
  </si>
  <si>
    <t>2001F</t>
  </si>
  <si>
    <t>ic867</t>
  </si>
  <si>
    <t>2001I</t>
  </si>
  <si>
    <t>ugc2836</t>
  </si>
  <si>
    <t>2001M</t>
  </si>
  <si>
    <t>ngc3240</t>
  </si>
  <si>
    <t>2001P</t>
  </si>
  <si>
    <t>ngc3947</t>
  </si>
  <si>
    <t>2001Q</t>
  </si>
  <si>
    <t>ugc6429</t>
  </si>
  <si>
    <t>2001U</t>
  </si>
  <si>
    <t>ngc5442</t>
  </si>
  <si>
    <t>2001Y</t>
  </si>
  <si>
    <t>ngc3362</t>
  </si>
  <si>
    <t>2001ab</t>
  </si>
  <si>
    <t>ngc6130</t>
  </si>
  <si>
    <t>2001ac</t>
  </si>
  <si>
    <t>ngc3504</t>
  </si>
  <si>
    <t>2001ae</t>
  </si>
  <si>
    <t>ic4229</t>
  </si>
  <si>
    <t>2001af</t>
  </si>
  <si>
    <t>mcg-04-24-1</t>
  </si>
  <si>
    <t>2001bs</t>
  </si>
  <si>
    <t>ugc10018</t>
  </si>
  <si>
    <t>2001cj</t>
  </si>
  <si>
    <t>ugc8399</t>
  </si>
  <si>
    <t>2001co</t>
  </si>
  <si>
    <t>ngc5559</t>
  </si>
  <si>
    <t>2001df</t>
  </si>
  <si>
    <t>mcg-04-51-5</t>
  </si>
  <si>
    <t>2001dj</t>
  </si>
  <si>
    <t>ngc180</t>
  </si>
  <si>
    <t>2001dm</t>
  </si>
  <si>
    <t>ngc749</t>
  </si>
  <si>
    <t>2001do</t>
  </si>
  <si>
    <t>ugc11459</t>
  </si>
  <si>
    <t>2001dq</t>
  </si>
  <si>
    <t>ic1222</t>
  </si>
  <si>
    <t>2001dt</t>
  </si>
  <si>
    <t>ugc12558</t>
  </si>
  <si>
    <t>2001dx</t>
  </si>
  <si>
    <t>pgc63222</t>
  </si>
  <si>
    <t>2001ea</t>
  </si>
  <si>
    <t>mcg54-38</t>
  </si>
  <si>
    <t>2001ei</t>
  </si>
  <si>
    <t>2001em</t>
  </si>
  <si>
    <t>ugc11794</t>
  </si>
  <si>
    <t>2001eq</t>
  </si>
  <si>
    <t>pgc70417</t>
  </si>
  <si>
    <t>2001es</t>
  </si>
  <si>
    <t>2001et</t>
  </si>
  <si>
    <t>mcg-03-51-9</t>
  </si>
  <si>
    <t>2001fa</t>
  </si>
  <si>
    <t>ngc673</t>
  </si>
  <si>
    <t>2001fd</t>
  </si>
  <si>
    <t>ugc11957</t>
  </si>
  <si>
    <t>2001fy</t>
  </si>
  <si>
    <t>ugc11922</t>
  </si>
  <si>
    <t>2001id</t>
  </si>
  <si>
    <t>ucg12424</t>
  </si>
  <si>
    <t>2001ii</t>
  </si>
  <si>
    <t>ugc444</t>
  </si>
  <si>
    <t>2001ir</t>
  </si>
  <si>
    <t>mcg-2-22-22</t>
  </si>
  <si>
    <t>2002F</t>
  </si>
  <si>
    <t>2002H</t>
  </si>
  <si>
    <t>mcg-2-35-11</t>
  </si>
  <si>
    <t>2002I</t>
  </si>
  <si>
    <t>2002J</t>
  </si>
  <si>
    <t>ngc3464</t>
  </si>
  <si>
    <t>2002ao</t>
  </si>
  <si>
    <t>ugc9299</t>
  </si>
  <si>
    <t>IIb?</t>
  </si>
  <si>
    <t>2002aq</t>
  </si>
  <si>
    <t>mcg-1-7-35</t>
  </si>
  <si>
    <t>2002ar</t>
  </si>
  <si>
    <t>ngc3746</t>
  </si>
  <si>
    <t>2002at</t>
  </si>
  <si>
    <t>ngc3720</t>
  </si>
  <si>
    <t>2002av</t>
  </si>
  <si>
    <t>eso489-g007</t>
  </si>
  <si>
    <t>2002bi</t>
  </si>
  <si>
    <t>ugc8527</t>
  </si>
  <si>
    <t>2002bt</t>
  </si>
  <si>
    <t>ugc8584</t>
  </si>
  <si>
    <t>2002bv</t>
  </si>
  <si>
    <t>ugc4042</t>
  </si>
  <si>
    <t>2002bw</t>
  </si>
  <si>
    <t>pgc59990</t>
  </si>
  <si>
    <t>2002cg</t>
  </si>
  <si>
    <t>ugc10415</t>
  </si>
  <si>
    <t>2002ci</t>
  </si>
  <si>
    <t>ugc10301</t>
  </si>
  <si>
    <t>2002cj</t>
  </si>
  <si>
    <t>eso582-g5</t>
  </si>
  <si>
    <t>2002cp</t>
  </si>
  <si>
    <t>ngc3074</t>
  </si>
  <si>
    <t>Ibc</t>
  </si>
  <si>
    <t>2002ct</t>
  </si>
  <si>
    <t>2002cw</t>
  </si>
  <si>
    <t>ngc6700</t>
  </si>
  <si>
    <t>2002dj</t>
  </si>
  <si>
    <t>ngc5018</t>
  </si>
  <si>
    <t>2002dk</t>
  </si>
  <si>
    <t>ngc6616</t>
  </si>
  <si>
    <t>2002dn</t>
  </si>
  <si>
    <t>ic5145</t>
  </si>
  <si>
    <t>2002dr</t>
  </si>
  <si>
    <t>ugc12214</t>
  </si>
  <si>
    <t>2002ds</t>
  </si>
  <si>
    <t>eso581-g25</t>
  </si>
  <si>
    <t>2002dv</t>
  </si>
  <si>
    <t>ugc11486</t>
  </si>
  <si>
    <t>2002dw</t>
  </si>
  <si>
    <t>ugc11376</t>
  </si>
  <si>
    <t>2002dx</t>
  </si>
  <si>
    <t>ugc12861</t>
  </si>
  <si>
    <t>2002dz</t>
  </si>
  <si>
    <t>mcg-1-1-52</t>
  </si>
  <si>
    <t>Ib?</t>
  </si>
  <si>
    <t>2002eb</t>
  </si>
  <si>
    <t>cgcg473-011</t>
  </si>
  <si>
    <t>2002ec</t>
  </si>
  <si>
    <t>ngc5910</t>
  </si>
  <si>
    <t>2002eg</t>
  </si>
  <si>
    <t>2002ei</t>
  </si>
  <si>
    <t>mcg-1-9-024</t>
  </si>
  <si>
    <t>2002eu</t>
  </si>
  <si>
    <t>2002fi</t>
  </si>
  <si>
    <t>mcg-4-7-10</t>
  </si>
  <si>
    <t>2002gy</t>
  </si>
  <si>
    <t>ugc2701</t>
  </si>
  <si>
    <t>2002ha</t>
  </si>
  <si>
    <t>2002hc</t>
  </si>
  <si>
    <t>ngc2559</t>
  </si>
  <si>
    <t>2002hf</t>
  </si>
  <si>
    <t>mcg-5-3-20</t>
  </si>
  <si>
    <t>2002hh</t>
  </si>
  <si>
    <t>ngc6946</t>
  </si>
  <si>
    <t>2002hn</t>
  </si>
  <si>
    <t>2002hv</t>
  </si>
  <si>
    <t>ugc4974</t>
  </si>
  <si>
    <t>2002hz</t>
  </si>
  <si>
    <t>ugc12044</t>
  </si>
  <si>
    <t>2002ji</t>
  </si>
  <si>
    <t>ngc3655</t>
  </si>
  <si>
    <t>2002jj</t>
  </si>
  <si>
    <t>ic340</t>
  </si>
  <si>
    <t>2002jk</t>
  </si>
  <si>
    <t>2002jm</t>
  </si>
  <si>
    <t>ic603</t>
  </si>
  <si>
    <t>2002jp</t>
  </si>
  <si>
    <t>ngc3313</t>
  </si>
  <si>
    <t>2003E</t>
  </si>
  <si>
    <t>mcg-4-12-4</t>
  </si>
  <si>
    <t>2003G</t>
  </si>
  <si>
    <t>ic208</t>
  </si>
  <si>
    <t>2003H</t>
  </si>
  <si>
    <t>2003M</t>
  </si>
  <si>
    <t>ugc7224</t>
  </si>
  <si>
    <t>2003T</t>
  </si>
  <si>
    <t>ugc4864</t>
  </si>
  <si>
    <t>2003aa</t>
  </si>
  <si>
    <t>ngc3367</t>
  </si>
  <si>
    <t>2003ac</t>
  </si>
  <si>
    <t>ic3203</t>
  </si>
  <si>
    <t>2003am</t>
  </si>
  <si>
    <t>eso576-g40</t>
  </si>
  <si>
    <t>2003bp</t>
  </si>
  <si>
    <t>ngc2596</t>
  </si>
  <si>
    <t>2003br</t>
  </si>
  <si>
    <t>mcg-5-34-18</t>
  </si>
  <si>
    <t>2003bt</t>
  </si>
  <si>
    <t>2003bu</t>
  </si>
  <si>
    <t>ngc5393</t>
  </si>
  <si>
    <t>2003bw</t>
  </si>
  <si>
    <t>ic1077</t>
  </si>
  <si>
    <t>2003cb</t>
  </si>
  <si>
    <t>ngc4885</t>
  </si>
  <si>
    <t>2003ci</t>
  </si>
  <si>
    <t>ugc6212</t>
  </si>
  <si>
    <t>2003cm</t>
  </si>
  <si>
    <t>ugc10590</t>
  </si>
  <si>
    <t>2003dg</t>
  </si>
  <si>
    <t>ugc6934</t>
  </si>
  <si>
    <t>2003ds</t>
  </si>
  <si>
    <t>mcg19-17</t>
  </si>
  <si>
    <t>2003du</t>
  </si>
  <si>
    <t>ugc9391</t>
  </si>
  <si>
    <t>2003dv</t>
  </si>
  <si>
    <t>ugc9638</t>
  </si>
  <si>
    <t>2003ei</t>
  </si>
  <si>
    <t>ugc10402</t>
  </si>
  <si>
    <t>2003el</t>
  </si>
  <si>
    <t>ngc5000</t>
  </si>
  <si>
    <t>2003ep</t>
  </si>
  <si>
    <t>ngc7053</t>
  </si>
  <si>
    <t>2003gg</t>
  </si>
  <si>
    <t>ic1321</t>
  </si>
  <si>
    <t>2003gj</t>
  </si>
  <si>
    <t>ngc7017</t>
  </si>
  <si>
    <t>2003gk</t>
  </si>
  <si>
    <t>ngc7460</t>
  </si>
  <si>
    <t>2003gp</t>
  </si>
  <si>
    <t>ugc10160</t>
  </si>
  <si>
    <t>2003gr</t>
  </si>
  <si>
    <t>mcg-4-55-14</t>
  </si>
  <si>
    <t>2003gt</t>
  </si>
  <si>
    <t>ngc6930</t>
  </si>
  <si>
    <t>2003gv</t>
  </si>
  <si>
    <t>mcg3-66</t>
  </si>
  <si>
    <t>2003hd</t>
  </si>
  <si>
    <t>mcg-4-5-10</t>
  </si>
  <si>
    <t>2003he</t>
  </si>
  <si>
    <t>ncg-1-1-10</t>
  </si>
  <si>
    <t>2003hf</t>
  </si>
  <si>
    <t>ugc10586</t>
  </si>
  <si>
    <t>2003hg</t>
  </si>
  <si>
    <t>ngc7771</t>
  </si>
  <si>
    <t>2003hh</t>
  </si>
  <si>
    <t>ugc12890</t>
  </si>
  <si>
    <t>2003hl</t>
  </si>
  <si>
    <t>ngc772</t>
  </si>
  <si>
    <t>2003hp</t>
  </si>
  <si>
    <t>ugc10942</t>
  </si>
  <si>
    <t>Icbw</t>
  </si>
  <si>
    <t>2003hs</t>
  </si>
  <si>
    <t>2003ht</t>
  </si>
  <si>
    <t>ugc2457</t>
  </si>
  <si>
    <t>2003hw</t>
  </si>
  <si>
    <t>2003if</t>
  </si>
  <si>
    <t>ngc1302</t>
  </si>
  <si>
    <t>2003ig</t>
  </si>
  <si>
    <t>ugc2971</t>
  </si>
  <si>
    <t>2003im</t>
  </si>
  <si>
    <t>2003in</t>
  </si>
  <si>
    <t>ic1956</t>
  </si>
  <si>
    <t>2003ip</t>
  </si>
  <si>
    <t>ugc327</t>
  </si>
  <si>
    <t>2003is</t>
  </si>
  <si>
    <t>mcg40-3</t>
  </si>
  <si>
    <t>2003ix</t>
  </si>
  <si>
    <t>ugc3746</t>
  </si>
  <si>
    <t>2003ja</t>
  </si>
  <si>
    <t>ngc846</t>
  </si>
  <si>
    <t>2003jc</t>
  </si>
  <si>
    <t>mcg-1-58-18</t>
  </si>
  <si>
    <t>2003jd</t>
  </si>
  <si>
    <t>mcg-1-59-21</t>
  </si>
  <si>
    <t>Icpec</t>
  </si>
  <si>
    <t>2003je</t>
  </si>
  <si>
    <t>ngc2668</t>
  </si>
  <si>
    <t>2003kb</t>
  </si>
  <si>
    <t>ugc3432</t>
  </si>
  <si>
    <t>2003F</t>
  </si>
  <si>
    <t>ugc3261</t>
  </si>
  <si>
    <t xml:space="preserve"> LOTOSS/Puckett       </t>
  </si>
  <si>
    <t>2003fd</t>
  </si>
  <si>
    <t>ugc8670</t>
  </si>
  <si>
    <t>2005bf</t>
  </si>
  <si>
    <t>mcg27-5</t>
  </si>
  <si>
    <t>Ibpec</t>
  </si>
  <si>
    <t xml:space="preserve"> Monard/LOSS          </t>
  </si>
  <si>
    <t>2000eo</t>
  </si>
  <si>
    <t>mcg-2-9-3</t>
  </si>
  <si>
    <t xml:space="preserve"> NGSST</t>
  </si>
  <si>
    <t xml:space="preserve">KAIT           </t>
  </si>
  <si>
    <t>2002ca</t>
  </si>
  <si>
    <t>ugc8521</t>
  </si>
  <si>
    <t xml:space="preserve"> Puckett</t>
  </si>
  <si>
    <t xml:space="preserve">LOTOSS       </t>
  </si>
  <si>
    <t>2002bj</t>
  </si>
  <si>
    <t>ngc1821</t>
  </si>
  <si>
    <t>2002au</t>
  </si>
  <si>
    <t>ugc5100</t>
  </si>
  <si>
    <t xml:space="preserve"> Puckett/LOTOSS       </t>
  </si>
  <si>
    <t>2003dr</t>
  </si>
  <si>
    <t>ngc5714</t>
  </si>
  <si>
    <t>2000dt</t>
  </si>
  <si>
    <t>ugc3411</t>
  </si>
  <si>
    <t xml:space="preserve"> Armstrong</t>
  </si>
  <si>
    <t xml:space="preserve">KAIT       </t>
  </si>
  <si>
    <t>2000H</t>
  </si>
  <si>
    <t>ic454</t>
  </si>
  <si>
    <t xml:space="preserve"> Armstrong/KAIT       </t>
  </si>
  <si>
    <t>2001ds</t>
  </si>
  <si>
    <t>ugc1654</t>
  </si>
  <si>
    <t xml:space="preserve"> Boles</t>
  </si>
  <si>
    <t xml:space="preserve">LOTOSS         </t>
  </si>
  <si>
    <t>2003hj</t>
  </si>
  <si>
    <t>ngc1085</t>
  </si>
  <si>
    <t>2003L</t>
  </si>
  <si>
    <t>ngc3506</t>
  </si>
  <si>
    <t xml:space="preserve"> Boles/LOTOSS         </t>
  </si>
  <si>
    <t>Name</t>
  </si>
  <si>
    <t>Galaxy</t>
  </si>
  <si>
    <t>rah</t>
  </si>
  <si>
    <t>ram</t>
  </si>
  <si>
    <t>ras</t>
  </si>
  <si>
    <t>dec</t>
  </si>
  <si>
    <t>decm</t>
  </si>
  <si>
    <t>decs</t>
  </si>
  <si>
    <t>North/South</t>
  </si>
  <si>
    <t>East/West</t>
  </si>
  <si>
    <r>
      <t>Radial Dist.</t>
    </r>
    <r>
      <rPr>
        <vertAlign val="superscript"/>
        <sz val="10"/>
        <rFont val="Arial"/>
        <family val="2"/>
      </rPr>
      <t>2</t>
    </r>
  </si>
  <si>
    <t>Radial Distance</t>
  </si>
  <si>
    <t>Southeast</t>
  </si>
  <si>
    <t>Southwest</t>
  </si>
  <si>
    <t>Northeast</t>
  </si>
  <si>
    <t>Northwest</t>
  </si>
  <si>
    <t>Type</t>
  </si>
  <si>
    <t>Band Width(N)</t>
  </si>
  <si>
    <t>Band Width(M)</t>
  </si>
  <si>
    <t>Discoverer</t>
  </si>
  <si>
    <t>Nearby(z)</t>
  </si>
  <si>
    <t>Band Width(Log)</t>
  </si>
  <si>
    <t>Bandwidth(Condensed)</t>
  </si>
  <si>
    <t>Bin</t>
  </si>
  <si>
    <t>More</t>
  </si>
  <si>
    <t>Frequency</t>
  </si>
  <si>
    <t>Middle(z)</t>
  </si>
  <si>
    <t>Distant(z)</t>
  </si>
  <si>
    <t>Band Width(D)</t>
  </si>
  <si>
    <t>Redshift(z)</t>
  </si>
  <si>
    <t>B.W.(Lin)</t>
  </si>
  <si>
    <t>B.W.(Log)</t>
  </si>
  <si>
    <t>B.W.(Cond.)</t>
  </si>
  <si>
    <t>L(kpc)</t>
  </si>
  <si>
    <t>D(mpc)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</si>
</sst>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i/>
      <sz val="10"/>
      <name val="Arial"/>
      <family val="0"/>
    </font>
    <font>
      <sz val="16.75"/>
      <name val="Arial"/>
      <family val="2"/>
    </font>
    <font>
      <b/>
      <sz val="16.75"/>
      <color indexed="52"/>
      <name val="Arial"/>
      <family val="2"/>
    </font>
    <font>
      <b/>
      <sz val="16.75"/>
      <name val="Arial"/>
      <family val="2"/>
    </font>
    <font>
      <b/>
      <sz val="20"/>
      <color indexed="52"/>
      <name val="Arial"/>
      <family val="2"/>
    </font>
    <font>
      <sz val="15.5"/>
      <name val="Arial"/>
      <family val="2"/>
    </font>
    <font>
      <b/>
      <sz val="15.5"/>
      <name val="Arial"/>
      <family val="2"/>
    </font>
    <font>
      <b/>
      <sz val="18.75"/>
      <name val="Arial"/>
      <family val="2"/>
    </font>
    <font>
      <sz val="16.5"/>
      <name val="Arial"/>
      <family val="2"/>
    </font>
    <font>
      <b/>
      <sz val="16.5"/>
      <name val="Arial"/>
      <family val="2"/>
    </font>
    <font>
      <b/>
      <sz val="20"/>
      <name val="Arial"/>
      <family val="2"/>
    </font>
    <font>
      <b/>
      <sz val="20"/>
      <color indexed="22"/>
      <name val="Arial"/>
      <family val="2"/>
    </font>
    <font>
      <b/>
      <sz val="16.5"/>
      <color indexed="22"/>
      <name val="Arial"/>
      <family val="2"/>
    </font>
    <font>
      <b/>
      <sz val="16.75"/>
      <color indexed="2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5.5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7" borderId="2" xfId="0" applyFill="1" applyBorder="1" applyAlignment="1">
      <alignment/>
    </xf>
    <xf numFmtId="0" fontId="0" fillId="9" borderId="1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0" fillId="10" borderId="1" xfId="0" applyFill="1" applyBorder="1" applyAlignment="1">
      <alignment/>
    </xf>
    <xf numFmtId="0" fontId="0" fillId="8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10" borderId="1" xfId="0" applyFont="1" applyFill="1" applyBorder="1" applyAlignment="1">
      <alignment/>
    </xf>
    <xf numFmtId="0" fontId="0" fillId="11" borderId="1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8" borderId="7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5" xfId="0" applyFont="1" applyFill="1" applyBorder="1" applyAlignment="1">
      <alignment/>
    </xf>
    <xf numFmtId="0" fontId="0" fillId="8" borderId="5" xfId="0" applyFill="1" applyBorder="1" applyAlignment="1">
      <alignment/>
    </xf>
    <xf numFmtId="0" fontId="0" fillId="9" borderId="5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8" xfId="0" applyFill="1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chartsheet" Target="chartsheets/sheet1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worksheet" Target="worksheets/sheet23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9900"/>
                </a:solidFill>
                <a:latin typeface="Arial"/>
                <a:ea typeface="Arial"/>
                <a:cs typeface="Arial"/>
              </a:rPr>
              <a:t>Kait Loss Lotoss Distant Histogram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2"/>
          <c:w val="0.98025"/>
          <c:h val="0.81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'Histogram(D)'!$B$1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'Histogram(D)'!$A$2:$A$20</c:f>
              <c:strCache/>
            </c:strRef>
          </c:cat>
          <c:val>
            <c:numRef>
              <c:f>'Histogram(D)'!$B$2:$B$20</c:f>
              <c:numCache/>
            </c:numRef>
          </c:val>
          <c:shape val="box"/>
        </c:ser>
        <c:gapWidth val="0"/>
        <c:shape val="box"/>
        <c:axId val="47281878"/>
        <c:axId val="22883719"/>
      </c:bar3DChart>
      <c:catAx>
        <c:axId val="47281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Radial Distance(Arcsec)</a:t>
                </a:r>
              </a:p>
            </c:rich>
          </c:tx>
          <c:layout>
            <c:manualLayout>
              <c:xMode val="factor"/>
              <c:yMode val="factor"/>
              <c:x val="0.11225"/>
              <c:y val="0.0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883719"/>
        <c:crosses val="autoZero"/>
        <c:auto val="1"/>
        <c:lblOffset val="100"/>
        <c:noMultiLvlLbl val="0"/>
      </c:catAx>
      <c:valAx>
        <c:axId val="22883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rPr>
                  <a:t>Frequency(# of Supernova)</a:t>
                </a:r>
              </a:p>
            </c:rich>
          </c:tx>
          <c:layout>
            <c:manualLayout>
              <c:xMode val="factor"/>
              <c:yMode val="factor"/>
              <c:x val="-0.033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/>
          <a:lstStyle/>
          <a:p>
            <a:pPr>
              <a:defRPr lang="en-US" cap="none" sz="1675" b="0" i="0" u="none" baseline="0">
                <a:solidFill>
                  <a:srgbClr val="FF9900"/>
                </a:solidFill>
                <a:latin typeface="Arial"/>
                <a:ea typeface="Arial"/>
                <a:cs typeface="Arial"/>
              </a:defRPr>
            </a:pPr>
          </a:p>
        </c:txPr>
        <c:crossAx val="472818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15"/>
          <c:y val="0.91775"/>
        </c:manualLayout>
      </c:layout>
      <c:overlay val="0"/>
      <c:spPr>
        <a:solidFill>
          <a:srgbClr val="000000"/>
        </a:solidFill>
        <a:ln w="12700">
          <a:solidFill>
            <a:srgbClr val="FF9900"/>
          </a:solidFill>
        </a:ln>
      </c:spPr>
      <c:txPr>
        <a:bodyPr vert="horz" rot="0"/>
        <a:lstStyle/>
        <a:p>
          <a:pPr>
            <a:defRPr lang="en-US" cap="none" sz="1675" b="0" i="0" u="none" baseline="0">
              <a:solidFill>
                <a:srgbClr val="FF99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path path="rect">
            <a:fillToRect r="100000" b="100000"/>
          </a:path>
        </a:gradFill>
      </c:spPr>
      <c:thickness val="0"/>
    </c:floor>
    <c:sideWall>
      <c:spPr>
        <a:noFill/>
        <a:ln w="12700">
          <a:solidFill>
            <a:srgbClr val="FF9900"/>
          </a:solidFill>
        </a:ln>
      </c:spPr>
      <c:thickness val="0"/>
    </c:sideWall>
    <c:backWall>
      <c:spPr>
        <a:noFill/>
        <a:ln w="12700">
          <a:solidFill>
            <a:srgbClr val="FF99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0000"/>
        </a:gs>
        <a:gs pos="20000">
          <a:srgbClr val="000040"/>
        </a:gs>
        <a:gs pos="50000">
          <a:srgbClr val="400040"/>
        </a:gs>
        <a:gs pos="75000">
          <a:srgbClr val="8F0040"/>
        </a:gs>
        <a:gs pos="89999">
          <a:srgbClr val="F27300"/>
        </a:gs>
        <a:gs pos="100000">
          <a:srgbClr val="FFBF00"/>
        </a:gs>
      </a:gsLst>
      <a:lin ang="5400000" scaled="1"/>
    </a:gra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BinII(Log~kpc)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175"/>
          <c:w val="0.979"/>
          <c:h val="0.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'KLLBinII(Log)'!$B$1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'KLLBinII(Log)'!$A$2:$A$15</c:f>
              <c:strCache/>
            </c:strRef>
          </c:cat>
          <c:val>
            <c:numRef>
              <c:f>'KLLBinII(Log)'!$B$8:$B$15</c:f>
              <c:numCache/>
            </c:numRef>
          </c:val>
          <c:shape val="box"/>
        </c:ser>
        <c:gapWidth val="0"/>
        <c:shape val="box"/>
        <c:axId val="26460560"/>
        <c:axId val="36818449"/>
      </c:bar3DChart>
      <c:catAx>
        <c:axId val="26460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Projected Distance from Galaxy Ctr.(kpc)</a:t>
                </a:r>
              </a:p>
            </c:rich>
          </c:tx>
          <c:layout>
            <c:manualLayout>
              <c:xMode val="factor"/>
              <c:yMode val="factor"/>
              <c:x val="-0.04525"/>
              <c:y val="0.0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5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818449"/>
        <c:crosses val="autoZero"/>
        <c:auto val="1"/>
        <c:lblOffset val="100"/>
        <c:noMultiLvlLbl val="0"/>
      </c:catAx>
      <c:valAx>
        <c:axId val="36818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>
            <c:manualLayout>
              <c:xMode val="factor"/>
              <c:yMode val="factor"/>
              <c:x val="-0.04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5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4605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305"/>
          <c:y val="0.93475"/>
        </c:manualLayout>
      </c:layout>
      <c:overlay val="0"/>
      <c:spPr>
        <a:noFill/>
        <a:ln w="25400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000000"/>
            </a:gs>
            <a:gs pos="50000">
              <a:srgbClr val="800000"/>
            </a:gs>
            <a:gs pos="100000">
              <a:srgbClr val="000000"/>
            </a:gs>
          </a:gsLst>
          <a:lin ang="5400000" scaled="1"/>
        </a:gradFill>
        <a:ln w="3175">
          <a:solidFill>
            <a:srgbClr val="C0C0C0"/>
          </a:solidFill>
        </a:ln>
      </c:spPr>
      <c:thickness val="0"/>
    </c:floor>
    <c:sideWall>
      <c:spPr>
        <a:gradFill rotWithShape="1">
          <a:gsLst>
            <a:gs pos="0">
              <a:srgbClr val="80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>
          <a:solidFill>
            <a:srgbClr val="C0C0C0"/>
          </a:solidFill>
        </a:ln>
      </c:spPr>
      <c:thickness val="0"/>
    </c:sideWall>
    <c:backWall>
      <c:spPr>
        <a:gradFill rotWithShape="1">
          <a:gsLst>
            <a:gs pos="0">
              <a:srgbClr val="80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800000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All KLL Radial Distance Data Histogram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1775"/>
          <c:w val="0.98025"/>
          <c:h val="0.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'AllKLL(Rad.Dist)'!$B$1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'AllKLL(Rad.Dist)'!$A$2:$A$25</c:f>
              <c:strCache/>
            </c:strRef>
          </c:cat>
          <c:val>
            <c:numRef>
              <c:f>'AllKLL(Rad.Dist)'!$B$2:$B$25</c:f>
              <c:numCache/>
            </c:numRef>
          </c:val>
          <c:shape val="box"/>
        </c:ser>
        <c:gapWidth val="0"/>
        <c:shape val="box"/>
        <c:axId val="62930586"/>
        <c:axId val="29504363"/>
      </c:bar3DChart>
      <c:catAx>
        <c:axId val="62930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Radial Distance(Arcsec)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504363"/>
        <c:crosses val="autoZero"/>
        <c:auto val="1"/>
        <c:lblOffset val="100"/>
        <c:noMultiLvlLbl val="0"/>
      </c:catAx>
      <c:valAx>
        <c:axId val="29504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Frequency(# of Supernova)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30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926"/>
        </c:manualLayout>
      </c:layout>
      <c:overlay val="0"/>
      <c:spPr>
        <a:noFill/>
        <a:ln w="25400">
          <a:solidFill/>
        </a:ln>
      </c:spPr>
    </c:legend>
    <c:floor>
      <c:spPr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path path="rect">
            <a:fillToRect t="100000" r="100000"/>
          </a:path>
        </a:gradFill>
      </c:spPr>
      <c:thickness val="0"/>
    </c:floor>
    <c:sideWall>
      <c:spPr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path path="rect">
            <a:fillToRect t="100000" r="100000"/>
          </a:path>
        </a:gradFill>
        <a:ln w="12700">
          <a:solidFill/>
        </a:ln>
      </c:spPr>
      <c:thickness val="0"/>
    </c:sideWall>
    <c:backWall>
      <c:spPr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path path="rect">
            <a:fillToRect t="100000" r="100000"/>
          </a:path>
        </a:gradFill>
        <a:ln w="12700">
          <a:solid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path path="rect">
        <a:fillToRect t="100000" r="100000"/>
      </a:path>
    </a:gra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rPr>
              <a:t>All KLL Bins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2"/>
          <c:w val="0.98025"/>
          <c:h val="0.81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'AllKLL(kpc)'!$B$1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'AllKLL(kpc)'!$A$2:$A$22</c:f>
              <c:strCache/>
            </c:strRef>
          </c:cat>
          <c:val>
            <c:numRef>
              <c:f>'AllKLL(kpc)'!$B$2:$B$22</c:f>
              <c:numCache/>
            </c:numRef>
          </c:val>
          <c:shape val="box"/>
        </c:ser>
        <c:gapWidth val="0"/>
        <c:shape val="box"/>
        <c:axId val="64212676"/>
        <c:axId val="41043173"/>
      </c:bar3DChart>
      <c:catAx>
        <c:axId val="64212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rPr>
                  <a:t>Projected Distance From Ctr.(kpc)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043173"/>
        <c:crosses val="autoZero"/>
        <c:auto val="1"/>
        <c:lblOffset val="100"/>
        <c:noMultiLvlLbl val="0"/>
      </c:catAx>
      <c:valAx>
        <c:axId val="41043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3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212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25"/>
          <c:y val="0.91625"/>
        </c:manualLayout>
      </c:layout>
      <c:overlay val="0"/>
      <c:spPr>
        <a:solidFill>
          <a:srgbClr val="333333"/>
        </a:solidFill>
        <a:ln w="25400">
          <a:solidFill/>
        </a:ln>
      </c:spPr>
      <c:txPr>
        <a:bodyPr vert="horz" rot="0"/>
        <a:lstStyle/>
        <a:p>
          <a:pPr>
            <a:defRPr lang="en-US" cap="none" sz="165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C0C0C0"/>
            </a:gs>
            <a:gs pos="100000">
              <a:srgbClr val="000000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000000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rPr>
              <a:t>All KLL Bin (Log)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2025"/>
          <c:w val="0.98025"/>
          <c:h val="0.8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'AllKLL(log)'!$B$1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'AllKLL(log)'!$A$2:$A$19</c:f>
              <c:strCache/>
            </c:strRef>
          </c:cat>
          <c:val>
            <c:numRef>
              <c:f>'AllKLL(log)'!$B$2:$B$19</c:f>
              <c:numCache/>
            </c:numRef>
          </c:val>
          <c:shape val="box"/>
        </c:ser>
        <c:gapWidth val="0"/>
        <c:shape val="box"/>
        <c:axId val="33844238"/>
        <c:axId val="36162687"/>
      </c:bar3DChart>
      <c:catAx>
        <c:axId val="33844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rPr>
                  <a:t>Projected Distance from Galaxy Ctr.(kpc)</a:t>
                </a:r>
              </a:p>
            </c:rich>
          </c:tx>
          <c:layout>
            <c:manualLayout>
              <c:xMode val="factor"/>
              <c:yMode val="factor"/>
              <c:x val="-0.0552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162687"/>
        <c:crosses val="autoZero"/>
        <c:auto val="1"/>
        <c:lblOffset val="100"/>
        <c:noMultiLvlLbl val="0"/>
      </c:catAx>
      <c:valAx>
        <c:axId val="36162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8442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5"/>
          <c:y val="0.931"/>
        </c:manualLayout>
      </c:layout>
      <c:overlay val="0"/>
      <c:spPr>
        <a:noFill/>
        <a:ln w="254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650" b="0" i="0" u="none" baseline="0">
              <a:solidFill>
                <a:srgbClr val="C0C0C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003300"/>
            </a:gs>
            <a:gs pos="100000">
              <a:srgbClr val="000000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0033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33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3300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rPr>
              <a:t>AllKLL(3x's)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"/>
          <c:y val="0.115"/>
          <c:w val="0.844"/>
          <c:h val="0.82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'AllKLL(3x''s)'!$B$1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'AllKLL(3x''s)'!$A$2:$A$22</c:f>
              <c:strCache/>
            </c:strRef>
          </c:cat>
          <c:val>
            <c:numRef>
              <c:f>'AllKLL(3x''s)'!$B$2:$B$22</c:f>
              <c:numCache/>
            </c:numRef>
          </c:val>
          <c:shape val="box"/>
        </c:ser>
        <c:gapWidth val="0"/>
        <c:shape val="box"/>
        <c:axId val="57028728"/>
        <c:axId val="43496505"/>
      </c:bar3DChart>
      <c:catAx>
        <c:axId val="57028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rPr>
                  <a:t>Projected Distance from Galaxy Ctr.(kpc)</a:t>
                </a:r>
              </a:p>
            </c:rich>
          </c:tx>
          <c:layout>
            <c:manualLayout>
              <c:xMode val="factor"/>
              <c:yMode val="factor"/>
              <c:x val="0.0295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496505"/>
        <c:crosses val="autoZero"/>
        <c:auto val="1"/>
        <c:lblOffset val="100"/>
        <c:noMultiLvlLbl val="0"/>
      </c:catAx>
      <c:valAx>
        <c:axId val="43496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28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75"/>
          <c:y val="0.88375"/>
        </c:manualLayout>
      </c:layout>
      <c:overlay val="0"/>
      <c:spPr>
        <a:noFill/>
        <a:ln w="25400">
          <a:solidFill/>
        </a:ln>
      </c:spPr>
      <c:txPr>
        <a:bodyPr vert="horz" rot="0"/>
        <a:lstStyle/>
        <a:p>
          <a:pPr>
            <a:defRPr lang="en-US" cap="none" sz="1675" b="0" i="0" u="none" baseline="0">
              <a:solidFill>
                <a:srgbClr val="C0C0C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>
          <a:solidFill/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>
          <a:solid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KLL Scatter Comparison(kpc v. mpc)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275"/>
          <c:w val="0.8765"/>
          <c:h val="0.84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AllofKLL!$Z$2:$Z$228</c:f>
              <c:numCache>
                <c:ptCount val="227"/>
                <c:pt idx="0">
                  <c:v>1.9603266366552698</c:v>
                </c:pt>
                <c:pt idx="1">
                  <c:v>0.8516459995315842</c:v>
                </c:pt>
                <c:pt idx="2">
                  <c:v>0.06874600881094865</c:v>
                </c:pt>
                <c:pt idx="3">
                  <c:v>8.91697608276611</c:v>
                </c:pt>
                <c:pt idx="4">
                  <c:v>1.1258445343359922</c:v>
                </c:pt>
                <c:pt idx="5">
                  <c:v>2.1274803813809613</c:v>
                </c:pt>
                <c:pt idx="6">
                  <c:v>2.716866627600299</c:v>
                </c:pt>
                <c:pt idx="7">
                  <c:v>7.120900632343577</c:v>
                </c:pt>
                <c:pt idx="8">
                  <c:v>0.2217494858929574</c:v>
                </c:pt>
                <c:pt idx="9">
                  <c:v>2.140750179068243</c:v>
                </c:pt>
                <c:pt idx="10">
                  <c:v>0.3959469712560207</c:v>
                </c:pt>
                <c:pt idx="11">
                  <c:v>4.082087020748589</c:v>
                </c:pt>
                <c:pt idx="12">
                  <c:v>3.6554170303965634</c:v>
                </c:pt>
                <c:pt idx="13">
                  <c:v>2.8195460007850537</c:v>
                </c:pt>
                <c:pt idx="14">
                  <c:v>3.231814817656071</c:v>
                </c:pt>
                <c:pt idx="15">
                  <c:v>0.34705995930688466</c:v>
                </c:pt>
                <c:pt idx="16">
                  <c:v>0.8691236514670262</c:v>
                </c:pt>
                <c:pt idx="17">
                  <c:v>7.270398792725256</c:v>
                </c:pt>
                <c:pt idx="18">
                  <c:v>3.900028888631443</c:v>
                </c:pt>
                <c:pt idx="19">
                  <c:v>16.482994240123016</c:v>
                </c:pt>
                <c:pt idx="20">
                  <c:v>7.152041380292454</c:v>
                </c:pt>
                <c:pt idx="21">
                  <c:v>2.434181098360423</c:v>
                </c:pt>
                <c:pt idx="22">
                  <c:v>0.832270800008457</c:v>
                </c:pt>
                <c:pt idx="23">
                  <c:v>8.384052973558779</c:v>
                </c:pt>
                <c:pt idx="24">
                  <c:v>0.7250222011267251</c:v>
                </c:pt>
                <c:pt idx="25">
                  <c:v>0.9526699301338079</c:v>
                </c:pt>
                <c:pt idx="26">
                  <c:v>2.1542581961260523</c:v>
                </c:pt>
                <c:pt idx="27">
                  <c:v>1.42487263950215</c:v>
                </c:pt>
                <c:pt idx="28">
                  <c:v>3.2053763413528245</c:v>
                </c:pt>
                <c:pt idx="29">
                  <c:v>5.9549978589766575</c:v>
                </c:pt>
                <c:pt idx="30">
                  <c:v>4.788977245300341</c:v>
                </c:pt>
                <c:pt idx="31">
                  <c:v>9.919881253412067</c:v>
                </c:pt>
                <c:pt idx="32">
                  <c:v>15.201426786072252</c:v>
                </c:pt>
                <c:pt idx="33">
                  <c:v>11.046755079019274</c:v>
                </c:pt>
                <c:pt idx="34">
                  <c:v>3.695505065056193</c:v>
                </c:pt>
                <c:pt idx="35">
                  <c:v>3.8460375369421884</c:v>
                </c:pt>
                <c:pt idx="36">
                  <c:v>4.928619718309858</c:v>
                </c:pt>
                <c:pt idx="37">
                  <c:v>2.43120944458918</c:v>
                </c:pt>
                <c:pt idx="38">
                  <c:v>1.6514105114110686</c:v>
                </c:pt>
                <c:pt idx="39">
                  <c:v>11.525764530569075</c:v>
                </c:pt>
                <c:pt idx="40">
                  <c:v>3.398947032865874</c:v>
                </c:pt>
                <c:pt idx="41">
                  <c:v>5.533064166493428</c:v>
                </c:pt>
                <c:pt idx="42">
                  <c:v>5.191186393607148</c:v>
                </c:pt>
                <c:pt idx="43">
                  <c:v>2.1591760158172146</c:v>
                </c:pt>
                <c:pt idx="44">
                  <c:v>1.848562673429201</c:v>
                </c:pt>
                <c:pt idx="45">
                  <c:v>9.24616845005542</c:v>
                </c:pt>
                <c:pt idx="46">
                  <c:v>11.262014722327415</c:v>
                </c:pt>
                <c:pt idx="47">
                  <c:v>18.958442249118676</c:v>
                </c:pt>
                <c:pt idx="48">
                  <c:v>9.389948138550803</c:v>
                </c:pt>
                <c:pt idx="49">
                  <c:v>6.940197098677413</c:v>
                </c:pt>
                <c:pt idx="50">
                  <c:v>0.48514743178271486</c:v>
                </c:pt>
                <c:pt idx="51">
                  <c:v>2.9066321953013166</c:v>
                </c:pt>
                <c:pt idx="52">
                  <c:v>5.144220076289017</c:v>
                </c:pt>
                <c:pt idx="53">
                  <c:v>11.049126949241568</c:v>
                </c:pt>
                <c:pt idx="54">
                  <c:v>1.0258856827002951</c:v>
                </c:pt>
                <c:pt idx="55">
                  <c:v>0.7980204403656717</c:v>
                </c:pt>
                <c:pt idx="56">
                  <c:v>1.6824915051517366</c:v>
                </c:pt>
                <c:pt idx="57">
                  <c:v>6.814174647887324</c:v>
                </c:pt>
                <c:pt idx="58">
                  <c:v>5.611965384749541</c:v>
                </c:pt>
                <c:pt idx="59">
                  <c:v>2.2075585592372886</c:v>
                </c:pt>
                <c:pt idx="60">
                  <c:v>3.9283966362484524</c:v>
                </c:pt>
                <c:pt idx="61">
                  <c:v>2.3837767540914054</c:v>
                </c:pt>
                <c:pt idx="62">
                  <c:v>3.0871054370295536</c:v>
                </c:pt>
                <c:pt idx="63">
                  <c:v>3.7150841833801387</c:v>
                </c:pt>
                <c:pt idx="64">
                  <c:v>5.630703948151758</c:v>
                </c:pt>
                <c:pt idx="65">
                  <c:v>3.6280102636426768</c:v>
                </c:pt>
                <c:pt idx="66">
                  <c:v>13.5173323723285</c:v>
                </c:pt>
                <c:pt idx="67">
                  <c:v>8.215801581094608</c:v>
                </c:pt>
                <c:pt idx="68">
                  <c:v>12.350303716769444</c:v>
                </c:pt>
                <c:pt idx="69">
                  <c:v>1.8161158046090682</c:v>
                </c:pt>
                <c:pt idx="70">
                  <c:v>2.1649994859243655</c:v>
                </c:pt>
                <c:pt idx="71">
                  <c:v>7.1688178159026785</c:v>
                </c:pt>
                <c:pt idx="72">
                  <c:v>1.1693171889421128</c:v>
                </c:pt>
                <c:pt idx="73">
                  <c:v>3.059773240369886</c:v>
                </c:pt>
                <c:pt idx="74">
                  <c:v>5.216102353629478</c:v>
                </c:pt>
                <c:pt idx="75">
                  <c:v>14.317708582112125</c:v>
                </c:pt>
                <c:pt idx="76">
                  <c:v>5.378298506653465</c:v>
                </c:pt>
                <c:pt idx="77">
                  <c:v>4.835900002312885</c:v>
                </c:pt>
                <c:pt idx="78">
                  <c:v>8.0175721644607</c:v>
                </c:pt>
                <c:pt idx="79">
                  <c:v>6.419014449300553</c:v>
                </c:pt>
                <c:pt idx="80">
                  <c:v>6.410001084991277</c:v>
                </c:pt>
                <c:pt idx="81">
                  <c:v>1.8731237522512405</c:v>
                </c:pt>
                <c:pt idx="82">
                  <c:v>7.2891772356599</c:v>
                </c:pt>
                <c:pt idx="83">
                  <c:v>7.6828480971700595</c:v>
                </c:pt>
                <c:pt idx="84">
                  <c:v>2.285799646956526</c:v>
                </c:pt>
                <c:pt idx="85">
                  <c:v>6.18524508655348</c:v>
                </c:pt>
                <c:pt idx="86">
                  <c:v>2.683132394366196</c:v>
                </c:pt>
                <c:pt idx="87">
                  <c:v>6.454112653333857</c:v>
                </c:pt>
                <c:pt idx="88">
                  <c:v>7.823086986182772</c:v>
                </c:pt>
                <c:pt idx="89">
                  <c:v>19.863620362195597</c:v>
                </c:pt>
                <c:pt idx="90">
                  <c:v>24.58321389475182</c:v>
                </c:pt>
                <c:pt idx="91">
                  <c:v>3.541718354994639</c:v>
                </c:pt>
                <c:pt idx="92">
                  <c:v>4.4853784150421205</c:v>
                </c:pt>
                <c:pt idx="93">
                  <c:v>9.411820245748538</c:v>
                </c:pt>
                <c:pt idx="94">
                  <c:v>6.695539950238</c:v>
                </c:pt>
                <c:pt idx="95">
                  <c:v>9.902203954794945</c:v>
                </c:pt>
                <c:pt idx="96">
                  <c:v>9.30560084924332</c:v>
                </c:pt>
                <c:pt idx="97">
                  <c:v>6.195895152925236</c:v>
                </c:pt>
                <c:pt idx="98">
                  <c:v>7.217261849890094</c:v>
                </c:pt>
                <c:pt idx="99">
                  <c:v>16.6303839155903</c:v>
                </c:pt>
                <c:pt idx="100">
                  <c:v>9.877499604495972</c:v>
                </c:pt>
                <c:pt idx="101">
                  <c:v>3.353262004353862</c:v>
                </c:pt>
                <c:pt idx="102">
                  <c:v>4.675465744451367</c:v>
                </c:pt>
                <c:pt idx="103">
                  <c:v>11.662202317330424</c:v>
                </c:pt>
                <c:pt idx="104">
                  <c:v>3.310763742777784</c:v>
                </c:pt>
                <c:pt idx="105">
                  <c:v>10.679328766123335</c:v>
                </c:pt>
                <c:pt idx="106">
                  <c:v>7.071309409741026</c:v>
                </c:pt>
                <c:pt idx="107">
                  <c:v>6.740090777149918</c:v>
                </c:pt>
                <c:pt idx="108">
                  <c:v>2.951547488795556</c:v>
                </c:pt>
                <c:pt idx="109">
                  <c:v>3.197808160066761</c:v>
                </c:pt>
                <c:pt idx="110">
                  <c:v>9.017684634489592</c:v>
                </c:pt>
                <c:pt idx="111">
                  <c:v>3.2920285699850926</c:v>
                </c:pt>
                <c:pt idx="112">
                  <c:v>13.45826723876244</c:v>
                </c:pt>
                <c:pt idx="113">
                  <c:v>9.153743435407701</c:v>
                </c:pt>
                <c:pt idx="114">
                  <c:v>1.8001267005596695</c:v>
                </c:pt>
                <c:pt idx="115">
                  <c:v>1.3960508133437726</c:v>
                </c:pt>
                <c:pt idx="116">
                  <c:v>1.2486658074722186</c:v>
                </c:pt>
                <c:pt idx="117">
                  <c:v>9.039698231099498</c:v>
                </c:pt>
                <c:pt idx="118">
                  <c:v>5.289569805025513</c:v>
                </c:pt>
                <c:pt idx="119">
                  <c:v>3.359721460384887</c:v>
                </c:pt>
                <c:pt idx="120">
                  <c:v>1.3936115851028616</c:v>
                </c:pt>
                <c:pt idx="121">
                  <c:v>4.617495484607104</c:v>
                </c:pt>
                <c:pt idx="122">
                  <c:v>2.04732</c:v>
                </c:pt>
                <c:pt idx="123">
                  <c:v>4.1050936535460485</c:v>
                </c:pt>
                <c:pt idx="124">
                  <c:v>5.206982232599704</c:v>
                </c:pt>
                <c:pt idx="125">
                  <c:v>2.7909270192742937</c:v>
                </c:pt>
                <c:pt idx="126">
                  <c:v>28.493578331298313</c:v>
                </c:pt>
                <c:pt idx="127">
                  <c:v>5.283969675756534</c:v>
                </c:pt>
                <c:pt idx="128">
                  <c:v>5.926800734820748</c:v>
                </c:pt>
                <c:pt idx="129">
                  <c:v>5.1750970726860634</c:v>
                </c:pt>
                <c:pt idx="130">
                  <c:v>4.242692669173028</c:v>
                </c:pt>
                <c:pt idx="131">
                  <c:v>8.460840675987672</c:v>
                </c:pt>
                <c:pt idx="132">
                  <c:v>4.212601342601052</c:v>
                </c:pt>
                <c:pt idx="133">
                  <c:v>44.651826184764325</c:v>
                </c:pt>
                <c:pt idx="134">
                  <c:v>2.872701621745262</c:v>
                </c:pt>
                <c:pt idx="135">
                  <c:v>5.881270539330955</c:v>
                </c:pt>
                <c:pt idx="136">
                  <c:v>8.123872301114568</c:v>
                </c:pt>
                <c:pt idx="137">
                  <c:v>4.997663414019138</c:v>
                </c:pt>
                <c:pt idx="138">
                  <c:v>12.335137872257516</c:v>
                </c:pt>
                <c:pt idx="139">
                  <c:v>18.499109743637323</c:v>
                </c:pt>
                <c:pt idx="140">
                  <c:v>2.0823597558413076</c:v>
                </c:pt>
                <c:pt idx="141">
                  <c:v>9.957294789377832</c:v>
                </c:pt>
                <c:pt idx="142">
                  <c:v>3.9231593939000793</c:v>
                </c:pt>
                <c:pt idx="143">
                  <c:v>3.0355348910181172</c:v>
                </c:pt>
                <c:pt idx="144">
                  <c:v>1.9852315064964172</c:v>
                </c:pt>
                <c:pt idx="145">
                  <c:v>5.991183804184338</c:v>
                </c:pt>
                <c:pt idx="146">
                  <c:v>3.3216376031161547</c:v>
                </c:pt>
                <c:pt idx="147">
                  <c:v>5.1280384499442215</c:v>
                </c:pt>
                <c:pt idx="148">
                  <c:v>2.820788993442558</c:v>
                </c:pt>
                <c:pt idx="149">
                  <c:v>3.122501762766589</c:v>
                </c:pt>
                <c:pt idx="150">
                  <c:v>2.0704759981599774</c:v>
                </c:pt>
                <c:pt idx="151">
                  <c:v>4.442147642686888</c:v>
                </c:pt>
                <c:pt idx="152">
                  <c:v>6.25441416824778</c:v>
                </c:pt>
                <c:pt idx="153">
                  <c:v>4.7136544197145325</c:v>
                </c:pt>
                <c:pt idx="154">
                  <c:v>6.736714651871042</c:v>
                </c:pt>
                <c:pt idx="155">
                  <c:v>6.936113436875475</c:v>
                </c:pt>
                <c:pt idx="156">
                  <c:v>21.566646941643356</c:v>
                </c:pt>
                <c:pt idx="157">
                  <c:v>7.386357256263691</c:v>
                </c:pt>
                <c:pt idx="158">
                  <c:v>8.627119336351047</c:v>
                </c:pt>
                <c:pt idx="159">
                  <c:v>8.234770063293716</c:v>
                </c:pt>
                <c:pt idx="160">
                  <c:v>4.286850063574181</c:v>
                </c:pt>
                <c:pt idx="161">
                  <c:v>8.086489811087407</c:v>
                </c:pt>
                <c:pt idx="162">
                  <c:v>4.4089942781152045</c:v>
                </c:pt>
                <c:pt idx="163">
                  <c:v>3.5856990183577784</c:v>
                </c:pt>
                <c:pt idx="164">
                  <c:v>8.85762401969103</c:v>
                </c:pt>
                <c:pt idx="165">
                  <c:v>18.132678917691035</c:v>
                </c:pt>
                <c:pt idx="166">
                  <c:v>3.9297213525678396</c:v>
                </c:pt>
                <c:pt idx="167">
                  <c:v>5.978325372200948</c:v>
                </c:pt>
                <c:pt idx="168">
                  <c:v>8.645799276499654</c:v>
                </c:pt>
                <c:pt idx="169">
                  <c:v>25.70552355668449</c:v>
                </c:pt>
                <c:pt idx="170">
                  <c:v>21.818840140773048</c:v>
                </c:pt>
                <c:pt idx="171">
                  <c:v>30.836515549135264</c:v>
                </c:pt>
                <c:pt idx="172">
                  <c:v>8.449973615921643</c:v>
                </c:pt>
                <c:pt idx="173">
                  <c:v>2.36097158190298</c:v>
                </c:pt>
                <c:pt idx="174">
                  <c:v>6.159322986006114</c:v>
                </c:pt>
                <c:pt idx="175">
                  <c:v>2.88844171115883</c:v>
                </c:pt>
                <c:pt idx="176">
                  <c:v>5.841066258000427</c:v>
                </c:pt>
                <c:pt idx="177">
                  <c:v>16.26408454980012</c:v>
                </c:pt>
                <c:pt idx="178">
                  <c:v>11.38511037194113</c:v>
                </c:pt>
                <c:pt idx="179">
                  <c:v>18.187564499299715</c:v>
                </c:pt>
                <c:pt idx="180">
                  <c:v>13.990434230230548</c:v>
                </c:pt>
                <c:pt idx="181">
                  <c:v>16.0063182193749</c:v>
                </c:pt>
                <c:pt idx="182">
                  <c:v>1.7887060883060655</c:v>
                </c:pt>
                <c:pt idx="183">
                  <c:v>8.514028773312148</c:v>
                </c:pt>
                <c:pt idx="184">
                  <c:v>6.1170856194838406</c:v>
                </c:pt>
                <c:pt idx="185">
                  <c:v>24.177714793593484</c:v>
                </c:pt>
                <c:pt idx="186">
                  <c:v>15.440390037862551</c:v>
                </c:pt>
                <c:pt idx="187">
                  <c:v>3.501223873983331</c:v>
                </c:pt>
                <c:pt idx="188">
                  <c:v>13.142191711875615</c:v>
                </c:pt>
                <c:pt idx="189">
                  <c:v>5.328758575641118</c:v>
                </c:pt>
                <c:pt idx="190">
                  <c:v>19.59643121937925</c:v>
                </c:pt>
                <c:pt idx="191">
                  <c:v>4.489357670882956</c:v>
                </c:pt>
                <c:pt idx="192">
                  <c:v>2.606212584160117</c:v>
                </c:pt>
                <c:pt idx="193">
                  <c:v>18.03263316352077</c:v>
                </c:pt>
                <c:pt idx="194">
                  <c:v>2.5811413808151613</c:v>
                </c:pt>
                <c:pt idx="195">
                  <c:v>6.365537852642923</c:v>
                </c:pt>
                <c:pt idx="196">
                  <c:v>13.73084344714822</c:v>
                </c:pt>
                <c:pt idx="197">
                  <c:v>17.132787615693235</c:v>
                </c:pt>
                <c:pt idx="198">
                  <c:v>25.120529113769937</c:v>
                </c:pt>
                <c:pt idx="199">
                  <c:v>4.673959124472808</c:v>
                </c:pt>
                <c:pt idx="200">
                  <c:v>20.775967955195316</c:v>
                </c:pt>
                <c:pt idx="201">
                  <c:v>5.548984963770328</c:v>
                </c:pt>
                <c:pt idx="202">
                  <c:v>5.525854454730967</c:v>
                </c:pt>
                <c:pt idx="203">
                  <c:v>99.54300400729858</c:v>
                </c:pt>
                <c:pt idx="204">
                  <c:v>14.342040234683038</c:v>
                </c:pt>
                <c:pt idx="205">
                  <c:v>9.031597808298974</c:v>
                </c:pt>
                <c:pt idx="206">
                  <c:v>4.595957154018204</c:v>
                </c:pt>
                <c:pt idx="207">
                  <c:v>29.198284815316093</c:v>
                </c:pt>
                <c:pt idx="208">
                  <c:v>3.178940113819782</c:v>
                </c:pt>
                <c:pt idx="209">
                  <c:v>5.552514961823118</c:v>
                </c:pt>
                <c:pt idx="210">
                  <c:v>2.7743775390706547</c:v>
                </c:pt>
                <c:pt idx="211">
                  <c:v>40.7494637985565</c:v>
                </c:pt>
                <c:pt idx="212">
                  <c:v>6.523907992809153</c:v>
                </c:pt>
                <c:pt idx="213">
                  <c:v>10.209904252267409</c:v>
                </c:pt>
                <c:pt idx="214">
                  <c:v>14.50933867671261</c:v>
                </c:pt>
                <c:pt idx="215">
                  <c:v>10.317420818189744</c:v>
                </c:pt>
                <c:pt idx="216">
                  <c:v>6.902726169917916</c:v>
                </c:pt>
                <c:pt idx="217">
                  <c:v>4.4704771668751055</c:v>
                </c:pt>
                <c:pt idx="218">
                  <c:v>48.489132923903284</c:v>
                </c:pt>
                <c:pt idx="219">
                  <c:v>24.745563379379828</c:v>
                </c:pt>
                <c:pt idx="220">
                  <c:v>5.0592880582785105</c:v>
                </c:pt>
                <c:pt idx="221">
                  <c:v>9.029978750702751</c:v>
                </c:pt>
                <c:pt idx="222">
                  <c:v>7.445858759503226</c:v>
                </c:pt>
                <c:pt idx="223">
                  <c:v>4.723424278213543</c:v>
                </c:pt>
                <c:pt idx="224">
                  <c:v>103.33583608596294</c:v>
                </c:pt>
                <c:pt idx="225">
                  <c:v>24.922789193903025</c:v>
                </c:pt>
                <c:pt idx="226">
                  <c:v>13.49523749228666</c:v>
                </c:pt>
              </c:numCache>
            </c:numRef>
          </c:xVal>
          <c:yVal>
            <c:numRef>
              <c:f>AllofKLL!$AA$2:$AA$228</c:f>
              <c:numCache>
                <c:ptCount val="227"/>
                <c:pt idx="0">
                  <c:v>3.380281690140845</c:v>
                </c:pt>
                <c:pt idx="1">
                  <c:v>3.8028169014084505</c:v>
                </c:pt>
                <c:pt idx="2">
                  <c:v>4.225352112676056</c:v>
                </c:pt>
                <c:pt idx="3">
                  <c:v>8.450704225352112</c:v>
                </c:pt>
                <c:pt idx="4">
                  <c:v>10.140845070422534</c:v>
                </c:pt>
                <c:pt idx="5">
                  <c:v>10.140845070422534</c:v>
                </c:pt>
                <c:pt idx="6">
                  <c:v>12.67605633802817</c:v>
                </c:pt>
                <c:pt idx="7">
                  <c:v>15.633802816901408</c:v>
                </c:pt>
                <c:pt idx="8">
                  <c:v>16.47887323943662</c:v>
                </c:pt>
                <c:pt idx="9">
                  <c:v>16.901408450704224</c:v>
                </c:pt>
                <c:pt idx="10">
                  <c:v>17.746478873239436</c:v>
                </c:pt>
                <c:pt idx="11">
                  <c:v>19.859154929577464</c:v>
                </c:pt>
                <c:pt idx="12">
                  <c:v>22.3943661971831</c:v>
                </c:pt>
                <c:pt idx="13">
                  <c:v>23.661971830985916</c:v>
                </c:pt>
                <c:pt idx="14">
                  <c:v>24.507042253521124</c:v>
                </c:pt>
                <c:pt idx="15">
                  <c:v>25.35211267605634</c:v>
                </c:pt>
                <c:pt idx="16">
                  <c:v>25.35211267605634</c:v>
                </c:pt>
                <c:pt idx="17">
                  <c:v>25.35211267605634</c:v>
                </c:pt>
                <c:pt idx="18">
                  <c:v>27.04225352112676</c:v>
                </c:pt>
                <c:pt idx="19">
                  <c:v>27.464788732394368</c:v>
                </c:pt>
                <c:pt idx="20">
                  <c:v>28.732394366197184</c:v>
                </c:pt>
                <c:pt idx="21">
                  <c:v>29.577464788732396</c:v>
                </c:pt>
                <c:pt idx="22">
                  <c:v>29.577464788732396</c:v>
                </c:pt>
                <c:pt idx="23">
                  <c:v>31.690140845070424</c:v>
                </c:pt>
                <c:pt idx="24">
                  <c:v>32.11267605633803</c:v>
                </c:pt>
                <c:pt idx="25">
                  <c:v>32.11267605633803</c:v>
                </c:pt>
                <c:pt idx="26">
                  <c:v>33.80281690140845</c:v>
                </c:pt>
                <c:pt idx="27">
                  <c:v>33.80281690140845</c:v>
                </c:pt>
                <c:pt idx="28">
                  <c:v>33.80281690140845</c:v>
                </c:pt>
                <c:pt idx="29">
                  <c:v>33.80281690140845</c:v>
                </c:pt>
                <c:pt idx="30">
                  <c:v>35.49295774647887</c:v>
                </c:pt>
                <c:pt idx="31">
                  <c:v>37.605633802816904</c:v>
                </c:pt>
                <c:pt idx="32">
                  <c:v>38.028169014084504</c:v>
                </c:pt>
                <c:pt idx="33">
                  <c:v>40.140845070422536</c:v>
                </c:pt>
                <c:pt idx="34">
                  <c:v>41.40845070422535</c:v>
                </c:pt>
                <c:pt idx="35">
                  <c:v>42.25352112676056</c:v>
                </c:pt>
                <c:pt idx="36">
                  <c:v>42.25352112676056</c:v>
                </c:pt>
                <c:pt idx="37">
                  <c:v>46.478873239436616</c:v>
                </c:pt>
                <c:pt idx="38">
                  <c:v>46.478873239436616</c:v>
                </c:pt>
                <c:pt idx="39">
                  <c:v>46.478873239436616</c:v>
                </c:pt>
                <c:pt idx="40">
                  <c:v>46.478873239436616</c:v>
                </c:pt>
                <c:pt idx="41">
                  <c:v>49.01408450704225</c:v>
                </c:pt>
                <c:pt idx="42">
                  <c:v>50.70422535211268</c:v>
                </c:pt>
                <c:pt idx="43">
                  <c:v>50.70422535211268</c:v>
                </c:pt>
                <c:pt idx="44">
                  <c:v>50.70422535211268</c:v>
                </c:pt>
                <c:pt idx="45">
                  <c:v>50.70422535211268</c:v>
                </c:pt>
                <c:pt idx="46">
                  <c:v>54.929577464788736</c:v>
                </c:pt>
                <c:pt idx="47">
                  <c:v>54.929577464788736</c:v>
                </c:pt>
                <c:pt idx="48">
                  <c:v>54.929577464788736</c:v>
                </c:pt>
                <c:pt idx="49">
                  <c:v>54.929577464788736</c:v>
                </c:pt>
                <c:pt idx="50">
                  <c:v>54.929577464788736</c:v>
                </c:pt>
                <c:pt idx="51">
                  <c:v>54.929577464788736</c:v>
                </c:pt>
                <c:pt idx="52">
                  <c:v>54.929577464788736</c:v>
                </c:pt>
                <c:pt idx="53">
                  <c:v>54.929577464788736</c:v>
                </c:pt>
                <c:pt idx="54">
                  <c:v>54.929577464788736</c:v>
                </c:pt>
                <c:pt idx="55">
                  <c:v>54.929577464788736</c:v>
                </c:pt>
                <c:pt idx="56">
                  <c:v>54.929577464788736</c:v>
                </c:pt>
                <c:pt idx="57">
                  <c:v>57.46478873239437</c:v>
                </c:pt>
                <c:pt idx="58">
                  <c:v>59.15492957746479</c:v>
                </c:pt>
                <c:pt idx="59">
                  <c:v>59.15492957746479</c:v>
                </c:pt>
                <c:pt idx="60">
                  <c:v>59.15492957746479</c:v>
                </c:pt>
                <c:pt idx="61">
                  <c:v>59.15492957746479</c:v>
                </c:pt>
                <c:pt idx="62">
                  <c:v>59.15492957746479</c:v>
                </c:pt>
                <c:pt idx="63">
                  <c:v>59.15492957746479</c:v>
                </c:pt>
                <c:pt idx="64">
                  <c:v>59.15492957746479</c:v>
                </c:pt>
                <c:pt idx="65">
                  <c:v>59.15492957746479</c:v>
                </c:pt>
                <c:pt idx="66">
                  <c:v>60</c:v>
                </c:pt>
                <c:pt idx="67">
                  <c:v>63.38028169014085</c:v>
                </c:pt>
                <c:pt idx="68">
                  <c:v>63.38028169014085</c:v>
                </c:pt>
                <c:pt idx="69">
                  <c:v>63.38028169014085</c:v>
                </c:pt>
                <c:pt idx="70">
                  <c:v>63.38028169014085</c:v>
                </c:pt>
                <c:pt idx="71">
                  <c:v>63.38028169014085</c:v>
                </c:pt>
                <c:pt idx="72">
                  <c:v>63.38028169014085</c:v>
                </c:pt>
                <c:pt idx="73">
                  <c:v>63.38028169014085</c:v>
                </c:pt>
                <c:pt idx="74">
                  <c:v>63.38028169014085</c:v>
                </c:pt>
                <c:pt idx="75">
                  <c:v>64.64788732394366</c:v>
                </c:pt>
                <c:pt idx="76">
                  <c:v>65.91549295774648</c:v>
                </c:pt>
                <c:pt idx="77">
                  <c:v>66.33802816901408</c:v>
                </c:pt>
                <c:pt idx="78">
                  <c:v>66.76056338028171</c:v>
                </c:pt>
                <c:pt idx="79">
                  <c:v>67.6056338028169</c:v>
                </c:pt>
                <c:pt idx="80">
                  <c:v>67.6056338028169</c:v>
                </c:pt>
                <c:pt idx="81">
                  <c:v>67.6056338028169</c:v>
                </c:pt>
                <c:pt idx="82">
                  <c:v>67.6056338028169</c:v>
                </c:pt>
                <c:pt idx="83">
                  <c:v>67.6056338028169</c:v>
                </c:pt>
                <c:pt idx="84">
                  <c:v>67.6056338028169</c:v>
                </c:pt>
                <c:pt idx="85">
                  <c:v>67.6056338028169</c:v>
                </c:pt>
                <c:pt idx="86">
                  <c:v>67.6056338028169</c:v>
                </c:pt>
                <c:pt idx="87">
                  <c:v>67.6056338028169</c:v>
                </c:pt>
                <c:pt idx="88">
                  <c:v>67.6056338028169</c:v>
                </c:pt>
                <c:pt idx="89">
                  <c:v>70.56338028169014</c:v>
                </c:pt>
                <c:pt idx="90">
                  <c:v>70.56338028169014</c:v>
                </c:pt>
                <c:pt idx="91">
                  <c:v>71.83098591549296</c:v>
                </c:pt>
                <c:pt idx="92">
                  <c:v>71.83098591549296</c:v>
                </c:pt>
                <c:pt idx="93">
                  <c:v>71.83098591549296</c:v>
                </c:pt>
                <c:pt idx="94">
                  <c:v>71.83098591549296</c:v>
                </c:pt>
                <c:pt idx="95">
                  <c:v>71.83098591549296</c:v>
                </c:pt>
                <c:pt idx="96">
                  <c:v>75.21126760563381</c:v>
                </c:pt>
                <c:pt idx="97">
                  <c:v>76.05633802816901</c:v>
                </c:pt>
                <c:pt idx="98">
                  <c:v>76.05633802816901</c:v>
                </c:pt>
                <c:pt idx="99">
                  <c:v>76.05633802816901</c:v>
                </c:pt>
                <c:pt idx="100">
                  <c:v>76.05633802816901</c:v>
                </c:pt>
                <c:pt idx="101">
                  <c:v>76.05633802816901</c:v>
                </c:pt>
                <c:pt idx="102">
                  <c:v>76.05633802816901</c:v>
                </c:pt>
                <c:pt idx="103">
                  <c:v>76.05633802816901</c:v>
                </c:pt>
                <c:pt idx="104">
                  <c:v>76.05633802816901</c:v>
                </c:pt>
                <c:pt idx="105">
                  <c:v>76.05633802816901</c:v>
                </c:pt>
                <c:pt idx="106">
                  <c:v>76.05633802816901</c:v>
                </c:pt>
                <c:pt idx="107">
                  <c:v>80.28169014084507</c:v>
                </c:pt>
                <c:pt idx="108">
                  <c:v>80.28169014084507</c:v>
                </c:pt>
                <c:pt idx="109">
                  <c:v>80.28169014084507</c:v>
                </c:pt>
                <c:pt idx="110">
                  <c:v>80.28169014084507</c:v>
                </c:pt>
                <c:pt idx="111">
                  <c:v>80.28169014084507</c:v>
                </c:pt>
                <c:pt idx="112">
                  <c:v>80.28169014084507</c:v>
                </c:pt>
                <c:pt idx="113">
                  <c:v>82.3943661971831</c:v>
                </c:pt>
                <c:pt idx="114">
                  <c:v>84.50704225352112</c:v>
                </c:pt>
                <c:pt idx="115">
                  <c:v>84.50704225352112</c:v>
                </c:pt>
                <c:pt idx="116">
                  <c:v>84.50704225352112</c:v>
                </c:pt>
                <c:pt idx="117">
                  <c:v>88.73239436619718</c:v>
                </c:pt>
                <c:pt idx="118">
                  <c:v>88.73239436619718</c:v>
                </c:pt>
                <c:pt idx="119">
                  <c:v>88.73239436619718</c:v>
                </c:pt>
                <c:pt idx="120">
                  <c:v>88.73239436619718</c:v>
                </c:pt>
                <c:pt idx="121">
                  <c:v>88.73239436619718</c:v>
                </c:pt>
                <c:pt idx="122">
                  <c:v>90</c:v>
                </c:pt>
                <c:pt idx="123">
                  <c:v>92.95774647887323</c:v>
                </c:pt>
                <c:pt idx="124">
                  <c:v>92.95774647887323</c:v>
                </c:pt>
                <c:pt idx="125">
                  <c:v>92.95774647887323</c:v>
                </c:pt>
                <c:pt idx="126">
                  <c:v>92.95774647887323</c:v>
                </c:pt>
                <c:pt idx="127">
                  <c:v>92.95774647887323</c:v>
                </c:pt>
                <c:pt idx="128">
                  <c:v>97.1830985915493</c:v>
                </c:pt>
                <c:pt idx="129">
                  <c:v>97.1830985915493</c:v>
                </c:pt>
                <c:pt idx="130">
                  <c:v>97.1830985915493</c:v>
                </c:pt>
                <c:pt idx="131">
                  <c:v>97.1830985915493</c:v>
                </c:pt>
                <c:pt idx="132">
                  <c:v>97.1830985915493</c:v>
                </c:pt>
                <c:pt idx="133">
                  <c:v>97.1830985915493</c:v>
                </c:pt>
                <c:pt idx="134">
                  <c:v>97.1830985915493</c:v>
                </c:pt>
                <c:pt idx="135">
                  <c:v>97.1830985915493</c:v>
                </c:pt>
                <c:pt idx="136">
                  <c:v>101.40845070422536</c:v>
                </c:pt>
                <c:pt idx="137">
                  <c:v>101.40845070422536</c:v>
                </c:pt>
                <c:pt idx="138">
                  <c:v>101.40845070422536</c:v>
                </c:pt>
                <c:pt idx="139">
                  <c:v>101.40845070422536</c:v>
                </c:pt>
                <c:pt idx="140">
                  <c:v>101.40845070422536</c:v>
                </c:pt>
                <c:pt idx="141">
                  <c:v>101.40845070422536</c:v>
                </c:pt>
                <c:pt idx="142">
                  <c:v>101.40845070422536</c:v>
                </c:pt>
                <c:pt idx="143">
                  <c:v>101.40845070422536</c:v>
                </c:pt>
                <c:pt idx="144">
                  <c:v>101.40845070422536</c:v>
                </c:pt>
                <c:pt idx="145">
                  <c:v>101.40845070422536</c:v>
                </c:pt>
                <c:pt idx="146">
                  <c:v>101.40845070422536</c:v>
                </c:pt>
                <c:pt idx="147">
                  <c:v>101.40845070422536</c:v>
                </c:pt>
                <c:pt idx="148">
                  <c:v>105.63380281690141</c:v>
                </c:pt>
                <c:pt idx="149">
                  <c:v>105.63380281690141</c:v>
                </c:pt>
                <c:pt idx="150">
                  <c:v>105.63380281690141</c:v>
                </c:pt>
                <c:pt idx="151">
                  <c:v>105.63380281690141</c:v>
                </c:pt>
                <c:pt idx="152">
                  <c:v>105.63380281690141</c:v>
                </c:pt>
                <c:pt idx="153">
                  <c:v>105.63380281690141</c:v>
                </c:pt>
                <c:pt idx="154">
                  <c:v>105.63380281690141</c:v>
                </c:pt>
                <c:pt idx="155">
                  <c:v>105.63380281690141</c:v>
                </c:pt>
                <c:pt idx="156">
                  <c:v>105.63380281690141</c:v>
                </c:pt>
                <c:pt idx="157">
                  <c:v>105.63380281690141</c:v>
                </c:pt>
                <c:pt idx="158">
                  <c:v>109.85915492957747</c:v>
                </c:pt>
                <c:pt idx="159">
                  <c:v>109.85915492957747</c:v>
                </c:pt>
                <c:pt idx="160">
                  <c:v>109.85915492957747</c:v>
                </c:pt>
                <c:pt idx="161">
                  <c:v>109.85915492957747</c:v>
                </c:pt>
                <c:pt idx="162">
                  <c:v>112.3943661971831</c:v>
                </c:pt>
                <c:pt idx="163">
                  <c:v>114.08450704225352</c:v>
                </c:pt>
                <c:pt idx="164">
                  <c:v>114.08450704225352</c:v>
                </c:pt>
                <c:pt idx="165">
                  <c:v>114.08450704225352</c:v>
                </c:pt>
                <c:pt idx="166">
                  <c:v>114.08450704225352</c:v>
                </c:pt>
                <c:pt idx="167">
                  <c:v>118.30985915492958</c:v>
                </c:pt>
                <c:pt idx="168">
                  <c:v>118.30985915492958</c:v>
                </c:pt>
                <c:pt idx="169">
                  <c:v>118.30985915492958</c:v>
                </c:pt>
                <c:pt idx="170">
                  <c:v>118.30985915492958</c:v>
                </c:pt>
                <c:pt idx="171">
                  <c:v>118.30985915492958</c:v>
                </c:pt>
                <c:pt idx="172">
                  <c:v>118.30985915492958</c:v>
                </c:pt>
                <c:pt idx="173">
                  <c:v>118.30985915492958</c:v>
                </c:pt>
                <c:pt idx="174">
                  <c:v>118.30985915492958</c:v>
                </c:pt>
                <c:pt idx="175">
                  <c:v>122.53521126760563</c:v>
                </c:pt>
                <c:pt idx="176">
                  <c:v>122.53521126760563</c:v>
                </c:pt>
                <c:pt idx="177">
                  <c:v>122.53521126760563</c:v>
                </c:pt>
                <c:pt idx="178">
                  <c:v>125.91549295774648</c:v>
                </c:pt>
                <c:pt idx="179">
                  <c:v>126.7605633802817</c:v>
                </c:pt>
                <c:pt idx="180">
                  <c:v>126.7605633802817</c:v>
                </c:pt>
                <c:pt idx="181">
                  <c:v>126.7605633802817</c:v>
                </c:pt>
                <c:pt idx="182">
                  <c:v>126.7605633802817</c:v>
                </c:pt>
                <c:pt idx="183">
                  <c:v>126.7605633802817</c:v>
                </c:pt>
                <c:pt idx="184">
                  <c:v>126.7605633802817</c:v>
                </c:pt>
                <c:pt idx="185">
                  <c:v>126.7605633802817</c:v>
                </c:pt>
                <c:pt idx="186">
                  <c:v>126.7605633802817</c:v>
                </c:pt>
                <c:pt idx="187">
                  <c:v>130.98591549295776</c:v>
                </c:pt>
                <c:pt idx="188">
                  <c:v>130.98591549295776</c:v>
                </c:pt>
                <c:pt idx="189">
                  <c:v>130.98591549295776</c:v>
                </c:pt>
                <c:pt idx="190">
                  <c:v>135.2112676056338</c:v>
                </c:pt>
                <c:pt idx="191">
                  <c:v>135.2112676056338</c:v>
                </c:pt>
                <c:pt idx="192">
                  <c:v>135.2112676056338</c:v>
                </c:pt>
                <c:pt idx="193">
                  <c:v>139.43661971830986</c:v>
                </c:pt>
                <c:pt idx="194">
                  <c:v>143.66197183098592</c:v>
                </c:pt>
                <c:pt idx="195">
                  <c:v>143.66197183098592</c:v>
                </c:pt>
                <c:pt idx="196">
                  <c:v>143.66197183098592</c:v>
                </c:pt>
                <c:pt idx="197">
                  <c:v>143.66197183098592</c:v>
                </c:pt>
                <c:pt idx="198">
                  <c:v>147.887323943662</c:v>
                </c:pt>
                <c:pt idx="199">
                  <c:v>147.887323943662</c:v>
                </c:pt>
                <c:pt idx="200">
                  <c:v>147.887323943662</c:v>
                </c:pt>
                <c:pt idx="201">
                  <c:v>147.887323943662</c:v>
                </c:pt>
                <c:pt idx="202">
                  <c:v>147.887323943662</c:v>
                </c:pt>
                <c:pt idx="203">
                  <c:v>152.11267605633802</c:v>
                </c:pt>
                <c:pt idx="204">
                  <c:v>152.11267605633802</c:v>
                </c:pt>
                <c:pt idx="205">
                  <c:v>152.11267605633802</c:v>
                </c:pt>
                <c:pt idx="206">
                  <c:v>152.11267605633802</c:v>
                </c:pt>
                <c:pt idx="207">
                  <c:v>156.33802816901408</c:v>
                </c:pt>
                <c:pt idx="208">
                  <c:v>156.33802816901408</c:v>
                </c:pt>
                <c:pt idx="209">
                  <c:v>160.56338028169014</c:v>
                </c:pt>
                <c:pt idx="210">
                  <c:v>164.7887323943662</c:v>
                </c:pt>
                <c:pt idx="211">
                  <c:v>169.01408450704224</c:v>
                </c:pt>
                <c:pt idx="212">
                  <c:v>177.46478873239437</c:v>
                </c:pt>
                <c:pt idx="213">
                  <c:v>181.6901408450704</c:v>
                </c:pt>
                <c:pt idx="214">
                  <c:v>185.91549295774647</c:v>
                </c:pt>
                <c:pt idx="215">
                  <c:v>190.14084507042253</c:v>
                </c:pt>
                <c:pt idx="216">
                  <c:v>190.14084507042253</c:v>
                </c:pt>
                <c:pt idx="217">
                  <c:v>202.81690140845072</c:v>
                </c:pt>
                <c:pt idx="218">
                  <c:v>202.81690140845072</c:v>
                </c:pt>
                <c:pt idx="219">
                  <c:v>211.26760563380282</c:v>
                </c:pt>
                <c:pt idx="220">
                  <c:v>215.49295774647885</c:v>
                </c:pt>
                <c:pt idx="221">
                  <c:v>236.61971830985917</c:v>
                </c:pt>
                <c:pt idx="222">
                  <c:v>283.09859154929575</c:v>
                </c:pt>
                <c:pt idx="223">
                  <c:v>292.3943661971831</c:v>
                </c:pt>
                <c:pt idx="224">
                  <c:v>338.0281690140845</c:v>
                </c:pt>
                <c:pt idx="225">
                  <c:v>357.0422535211268</c:v>
                </c:pt>
                <c:pt idx="226">
                  <c:v>401.40845070422534</c:v>
                </c:pt>
              </c:numCache>
            </c:numRef>
          </c:yVal>
          <c:smooth val="0"/>
        </c:ser>
        <c:axId val="55924226"/>
        <c:axId val="33555987"/>
      </c:scatterChart>
      <c:valAx>
        <c:axId val="55924226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Projected Distance from Galaxy Ctr.(kpc)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555987"/>
        <c:crosses val="autoZero"/>
        <c:crossBetween val="midCat"/>
        <c:dispUnits/>
      </c:valAx>
      <c:valAx>
        <c:axId val="33555987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924226"/>
        <c:crosses val="autoZero"/>
        <c:crossBetween val="midCat"/>
        <c:dispUnits/>
      </c:valAx>
      <c:spPr>
        <a:solidFill>
          <a:srgbClr val="000000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noFill/>
        <a:ln w="25400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9900"/>
                </a:solidFill>
                <a:latin typeface="Arial"/>
                <a:ea typeface="Arial"/>
                <a:cs typeface="Arial"/>
              </a:rPr>
              <a:t>Kait Loss Lotoss Nearby Radial Distance Histogram</a:t>
            </a:r>
          </a:p>
        </c:rich>
      </c:tx>
      <c:layout>
        <c:manualLayout>
          <c:xMode val="factor"/>
          <c:yMode val="factor"/>
          <c:x val="0.053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2275"/>
          <c:w val="0.98025"/>
          <c:h val="0.80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'Histogram(N)'!$B$1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'Histogram(N)'!$A$2:$A$22</c:f>
              <c:strCache/>
            </c:strRef>
          </c:cat>
          <c:val>
            <c:numRef>
              <c:f>'Histogram(N)'!$B$2:$B$22</c:f>
              <c:numCache/>
            </c:numRef>
          </c:val>
          <c:shape val="box"/>
        </c:ser>
        <c:gapWidth val="0"/>
        <c:shape val="box"/>
        <c:axId val="33568428"/>
        <c:axId val="33680397"/>
      </c:bar3DChart>
      <c:catAx>
        <c:axId val="33568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Radial Distance(Arcsec)</a:t>
                </a:r>
              </a:p>
            </c:rich>
          </c:tx>
          <c:layout>
            <c:manualLayout>
              <c:xMode val="factor"/>
              <c:yMode val="factor"/>
              <c:x val="0.03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33680397"/>
        <c:crosses val="autoZero"/>
        <c:auto val="1"/>
        <c:lblOffset val="100"/>
        <c:noMultiLvlLbl val="0"/>
      </c:catAx>
      <c:valAx>
        <c:axId val="33680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rPr>
                  <a:t>Frequency(# of Supernova)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/>
          <a:lstStyle/>
          <a:p>
            <a:pPr>
              <a:defRPr lang="en-US" cap="none" sz="1675" b="0" i="0" u="none" baseline="0">
                <a:solidFill>
                  <a:srgbClr val="FF9900"/>
                </a:solidFill>
                <a:latin typeface="Arial"/>
                <a:ea typeface="Arial"/>
                <a:cs typeface="Arial"/>
              </a:defRPr>
            </a:pPr>
          </a:p>
        </c:txPr>
        <c:crossAx val="335684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35"/>
          <c:y val="0.931"/>
        </c:manualLayout>
      </c:layout>
      <c:overlay val="0"/>
      <c:spPr>
        <a:solidFill>
          <a:srgbClr val="000000"/>
        </a:solidFill>
        <a:ln w="25400">
          <a:solidFill>
            <a:srgbClr val="FF9900"/>
          </a:solidFill>
        </a:ln>
      </c:spPr>
      <c:txPr>
        <a:bodyPr vert="horz" rot="0"/>
        <a:lstStyle/>
        <a:p>
          <a:pPr>
            <a:defRPr lang="en-US" cap="none" sz="1675" b="0" i="0" u="none" baseline="0">
              <a:solidFill>
                <a:srgbClr val="FF99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FFBF00"/>
            </a:gs>
            <a:gs pos="5001">
              <a:srgbClr val="F27300"/>
            </a:gs>
            <a:gs pos="12500">
              <a:srgbClr val="8F0040"/>
            </a:gs>
            <a:gs pos="25000">
              <a:srgbClr val="400040"/>
            </a:gs>
            <a:gs pos="40000">
              <a:srgbClr val="000040"/>
            </a:gs>
            <a:gs pos="50000">
              <a:srgbClr val="000000"/>
            </a:gs>
            <a:gs pos="60000">
              <a:srgbClr val="000040"/>
            </a:gs>
            <a:gs pos="75000">
              <a:srgbClr val="400040"/>
            </a:gs>
            <a:gs pos="87500">
              <a:srgbClr val="8F0040"/>
            </a:gs>
            <a:gs pos="94999">
              <a:srgbClr val="F27300"/>
            </a:gs>
            <a:gs pos="100000">
              <a:srgbClr val="FFBF00"/>
            </a:gs>
          </a:gsLst>
          <a:lin ang="5400000" scaled="1"/>
        </a:gradFill>
        <a:ln w="3175">
          <a:solidFill>
            <a:srgbClr val="FF9900"/>
          </a:solidFill>
        </a:ln>
      </c:spPr>
      <c:thickness val="0"/>
    </c:floor>
    <c:sideWall>
      <c:spPr>
        <a:gradFill rotWithShape="1"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1"/>
        </a:gradFill>
        <a:ln w="12700">
          <a:solidFill>
            <a:srgbClr val="FF9900"/>
          </a:solidFill>
        </a:ln>
      </c:spPr>
      <c:thickness val="0"/>
    </c:sideWall>
    <c:backWall>
      <c:spPr>
        <a:gradFill rotWithShape="1"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1"/>
        </a:gradFill>
        <a:ln w="12700">
          <a:solidFill>
            <a:srgbClr val="FF99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0000"/>
        </a:gs>
        <a:gs pos="20000">
          <a:srgbClr val="000040"/>
        </a:gs>
        <a:gs pos="50000">
          <a:srgbClr val="400040"/>
        </a:gs>
        <a:gs pos="75000">
          <a:srgbClr val="8F0040"/>
        </a:gs>
        <a:gs pos="89999">
          <a:srgbClr val="F27300"/>
        </a:gs>
        <a:gs pos="100000">
          <a:srgbClr val="FFBF00"/>
        </a:gs>
      </a:gsLst>
      <a:lin ang="5400000" scaled="1"/>
    </a:gra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Kait Loss Lotoss Log Histogram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1625"/>
          <c:w val="0.979"/>
          <c:h val="0.81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'Histogram(LogN)'!$B$1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9999FF"/>
              </a:solidFill>
            </c:spPr>
          </c:dPt>
          <c:cat>
            <c:strRef>
              <c:f>'Histogram(LogN)'!$A$2:$A$13</c:f>
              <c:strCache/>
            </c:strRef>
          </c:cat>
          <c:val>
            <c:numRef>
              <c:f>'Histogram(LogN)'!$B$4:$B$13</c:f>
              <c:numCache/>
            </c:numRef>
          </c:val>
          <c:shape val="box"/>
        </c:ser>
        <c:gapWidth val="0"/>
        <c:shape val="box"/>
        <c:axId val="34688118"/>
        <c:axId val="43757607"/>
      </c:bar3DChart>
      <c:catAx>
        <c:axId val="34688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Radial Distance(Arcsec)</a:t>
                </a:r>
              </a:p>
            </c:rich>
          </c:tx>
          <c:layout>
            <c:manualLayout>
              <c:xMode val="factor"/>
              <c:yMode val="factor"/>
              <c:x val="0.05775"/>
              <c:y val="0.0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757607"/>
        <c:crosses val="autoZero"/>
        <c:auto val="1"/>
        <c:lblOffset val="100"/>
        <c:noMultiLvlLbl val="0"/>
      </c:catAx>
      <c:valAx>
        <c:axId val="43757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Frequency(# of Supernova)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881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575"/>
          <c:y val="0.93775"/>
        </c:manualLayout>
      </c:layout>
      <c:overlay val="0"/>
      <c:spPr>
        <a:noFill/>
        <a:ln w="25400">
          <a:solidFill/>
        </a:ln>
      </c:spPr>
    </c:legend>
    <c:floor>
      <c:spPr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path path="rect">
            <a:fillToRect l="100000" t="100000"/>
          </a:path>
        </a:gradFill>
      </c:spPr>
      <c:thickness val="0"/>
    </c:floor>
    <c:sideWall>
      <c:spPr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path path="rect">
            <a:fillToRect l="100000" b="10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path path="rect">
            <a:fillToRect l="100000" b="10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CCFF"/>
        </a:gs>
        <a:gs pos="17999">
          <a:srgbClr val="99CCFF"/>
        </a:gs>
        <a:gs pos="36000">
          <a:srgbClr val="9966FF"/>
        </a:gs>
        <a:gs pos="61000">
          <a:srgbClr val="CC99FF"/>
        </a:gs>
        <a:gs pos="82001">
          <a:srgbClr val="99CCFF"/>
        </a:gs>
        <a:gs pos="100000">
          <a:srgbClr val="CCCCFF"/>
        </a:gs>
      </a:gsLst>
      <a:path path="rect">
        <a:fillToRect l="100000" b="100000"/>
      </a:path>
    </a:gra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Kait Loss Lotoss Condensed Nearby Histogram</a:t>
            </a:r>
          </a:p>
        </c:rich>
      </c:tx>
      <c:layout>
        <c:manualLayout>
          <c:xMode val="factor"/>
          <c:yMode val="factor"/>
          <c:x val="0"/>
          <c:y val="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2"/>
          <c:w val="0.98025"/>
          <c:h val="0.8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'Hist(Cond.N)'!$B$1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'Hist(Cond.N)'!$A$2:$A$12</c:f>
              <c:strCache/>
            </c:strRef>
          </c:cat>
          <c:val>
            <c:numRef>
              <c:f>'Hist(Cond.N)'!$B$2:$B$6</c:f>
              <c:numCache/>
            </c:numRef>
          </c:val>
          <c:shape val="box"/>
        </c:ser>
        <c:gapWidth val="0"/>
        <c:shape val="box"/>
        <c:axId val="58274144"/>
        <c:axId val="54705249"/>
      </c:bar3DChart>
      <c:catAx>
        <c:axId val="58274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Radial Distance(Arcsec)</a:t>
                </a:r>
              </a:p>
            </c:rich>
          </c:tx>
          <c:layout>
            <c:manualLayout>
              <c:xMode val="factor"/>
              <c:yMode val="factor"/>
              <c:x val="-0.028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705249"/>
        <c:crosses val="autoZero"/>
        <c:auto val="1"/>
        <c:lblOffset val="100"/>
        <c:noMultiLvlLbl val="0"/>
      </c:catAx>
      <c:valAx>
        <c:axId val="54705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Frequency(# of Supernova)</a:t>
                </a:r>
              </a:p>
            </c:rich>
          </c:tx>
          <c:layout>
            <c:manualLayout>
              <c:xMode val="factor"/>
              <c:yMode val="factor"/>
              <c:x val="-0.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741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51"/>
          <c:y val="0.9405"/>
        </c:manualLayout>
      </c:layout>
      <c:overlay val="0"/>
      <c:spPr>
        <a:noFill/>
        <a:ln w="25400">
          <a:solidFill/>
        </a:ln>
      </c:spPr>
    </c:legend>
    <c:floor>
      <c:spPr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path path="rect">
            <a:fillToRect r="100000" b="100000"/>
          </a:path>
        </a:gradFill>
      </c:spPr>
      <c:thickness val="0"/>
    </c:floor>
    <c:sideWall>
      <c:spPr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3399FF"/>
        </a:gs>
        <a:gs pos="16000">
          <a:srgbClr val="00CCCC"/>
        </a:gs>
        <a:gs pos="47000">
          <a:srgbClr val="9999FF"/>
        </a:gs>
        <a:gs pos="60001">
          <a:srgbClr val="2E6792"/>
        </a:gs>
        <a:gs pos="71001">
          <a:srgbClr val="3333CC"/>
        </a:gs>
        <a:gs pos="81000">
          <a:srgbClr val="1170FF"/>
        </a:gs>
        <a:gs pos="100000">
          <a:srgbClr val="006699"/>
        </a:gs>
      </a:gsLst>
      <a:path path="rect">
        <a:fillToRect r="100000" b="100000"/>
      </a:path>
    </a:gradFill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Bin I(3x's~kpc)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1775"/>
          <c:w val="0.979"/>
          <c:h val="0.81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'KLLBinI(3''s)'!$B$1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'KLLBinI(3''s)'!$A$2:$A$12</c:f>
              <c:strCache/>
            </c:strRef>
          </c:cat>
          <c:val>
            <c:numRef>
              <c:f>'KLLBinI(3''s)'!$B$2:$B$8</c:f>
              <c:numCache/>
            </c:numRef>
          </c:val>
          <c:shape val="box"/>
        </c:ser>
        <c:gapWidth val="0"/>
        <c:shape val="box"/>
        <c:axId val="22585194"/>
        <c:axId val="1940155"/>
      </c:bar3DChart>
      <c:catAx>
        <c:axId val="22585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Projected Distance from Galaxy Ctr.(kpc)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5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40155"/>
        <c:crosses val="autoZero"/>
        <c:auto val="1"/>
        <c:lblOffset val="100"/>
        <c:noMultiLvlLbl val="0"/>
      </c:catAx>
      <c:valAx>
        <c:axId val="1940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>
            <c:manualLayout>
              <c:xMode val="factor"/>
              <c:yMode val="factor"/>
              <c:x val="-0.0452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5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5851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4025"/>
          <c:y val="0.93025"/>
        </c:manualLayout>
      </c:layout>
      <c:overlay val="0"/>
      <c:spPr>
        <a:noFill/>
        <a:ln w="25400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000000"/>
            </a:gs>
            <a:gs pos="50000">
              <a:srgbClr val="003366"/>
            </a:gs>
            <a:gs pos="100000">
              <a:srgbClr val="000000"/>
            </a:gs>
          </a:gsLst>
          <a:lin ang="5400000" scaled="1"/>
        </a:gradFill>
        <a:ln w="3175">
          <a:solidFill>
            <a:srgbClr val="C0C0C0"/>
          </a:solidFill>
        </a:ln>
      </c:spPr>
      <c:thickness val="0"/>
    </c:floor>
    <c:sideWall>
      <c:spPr>
        <a:gradFill rotWithShape="1">
          <a:gsLst>
            <a:gs pos="0">
              <a:srgbClr val="003366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3366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3366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Kait Loss Lotoss Distant Log Histogram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22"/>
          <c:w val="0.98025"/>
          <c:h val="0.81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'Histogram(LogD)'!$B$1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'Histogram(LogD)'!$A$2:$A$18</c:f>
              <c:strCache/>
            </c:strRef>
          </c:cat>
          <c:val>
            <c:numRef>
              <c:f>'Histogram(LogD)'!$B$10:$B$18</c:f>
              <c:numCache/>
            </c:numRef>
          </c:val>
          <c:shape val="box"/>
        </c:ser>
        <c:gapWidth val="0"/>
        <c:shape val="box"/>
        <c:axId val="4626880"/>
        <c:axId val="41641921"/>
      </c:bar3DChart>
      <c:catAx>
        <c:axId val="462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Radial Distance(Arcsec)</a:t>
                </a:r>
              </a:p>
            </c:rich>
          </c:tx>
          <c:layout>
            <c:manualLayout>
              <c:xMode val="factor"/>
              <c:yMode val="factor"/>
              <c:x val="0.0787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641921"/>
        <c:crosses val="autoZero"/>
        <c:auto val="1"/>
        <c:lblOffset val="100"/>
        <c:noMultiLvlLbl val="0"/>
      </c:catAx>
      <c:valAx>
        <c:axId val="41641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Frequency(#of Supernova)</a:t>
                </a:r>
              </a:p>
            </c:rich>
          </c:tx>
          <c:layout>
            <c:manualLayout>
              <c:xMode val="factor"/>
              <c:yMode val="factor"/>
              <c:x val="-0.03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6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5"/>
          <c:y val="0.92525"/>
        </c:manualLayout>
      </c:layout>
      <c:overlay val="0"/>
      <c:spPr>
        <a:noFill/>
        <a:ln w="25400">
          <a:solidFill/>
        </a:ln>
      </c:spPr>
    </c:legend>
    <c:floor>
      <c:spPr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path path="rect">
            <a:fillToRect l="100000" t="100000"/>
          </a:path>
        </a:gradFill>
      </c:spPr>
      <c:thickness val="0"/>
    </c:floor>
    <c:sideWall>
      <c:spPr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path path="rect">
            <a:fillToRect l="100000" b="10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path path="rect">
            <a:fillToRect l="100000" b="10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CCFF"/>
        </a:gs>
        <a:gs pos="17999">
          <a:srgbClr val="99CCFF"/>
        </a:gs>
        <a:gs pos="36000">
          <a:srgbClr val="9966FF"/>
        </a:gs>
        <a:gs pos="61000">
          <a:srgbClr val="CC99FF"/>
        </a:gs>
        <a:gs pos="82001">
          <a:srgbClr val="99CCFF"/>
        </a:gs>
        <a:gs pos="100000">
          <a:srgbClr val="CCCCFF"/>
        </a:gs>
      </a:gsLst>
      <a:path path="rect">
        <a:fillToRect l="100000" b="100000"/>
      </a:path>
    </a:gra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Bin I(Log~kpc)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9"/>
          <c:w val="0.979"/>
          <c:h val="0.81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'KLLBinI(log)'!$B$1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'KLLBinI(log)'!$A$2:$A$12</c:f>
              <c:strCache/>
            </c:strRef>
          </c:cat>
          <c:val>
            <c:numRef>
              <c:f>'KLLBinI(log)'!$B$2:$B$12</c:f>
              <c:numCache/>
            </c:numRef>
          </c:val>
          <c:shape val="box"/>
        </c:ser>
        <c:gapWidth val="0"/>
        <c:shape val="box"/>
        <c:axId val="17461396"/>
        <c:axId val="22934837"/>
      </c:bar3DChart>
      <c:catAx>
        <c:axId val="17461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Projected Distance from Galaxy Ctr.(kpc)</a:t>
                </a:r>
              </a:p>
            </c:rich>
          </c:tx>
          <c:layout>
            <c:manualLayout>
              <c:xMode val="factor"/>
              <c:yMode val="factor"/>
              <c:x val="0"/>
              <c:y val="0.0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5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934837"/>
        <c:crosses val="autoZero"/>
        <c:auto val="1"/>
        <c:lblOffset val="100"/>
        <c:noMultiLvlLbl val="0"/>
      </c:catAx>
      <c:valAx>
        <c:axId val="22934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>
            <c:manualLayout>
              <c:xMode val="factor"/>
              <c:yMode val="factor"/>
              <c:x val="-0.02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5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4613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4425"/>
          <c:y val="0.9375"/>
        </c:manualLayout>
      </c:layout>
      <c:overlay val="0"/>
      <c:spPr>
        <a:noFill/>
        <a:ln w="25400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000000"/>
            </a:gs>
          </a:gsLst>
          <a:lin ang="5400000" scaled="1"/>
        </a:gradFill>
        <a:ln w="3175">
          <a:solidFill>
            <a:srgbClr val="C0C0C0"/>
          </a:solidFill>
        </a:ln>
      </c:spPr>
      <c:thickness val="0"/>
    </c:floor>
    <c:sideWall>
      <c:spPr>
        <a:gradFill rotWithShape="1">
          <a:gsLst>
            <a:gs pos="0">
              <a:srgbClr val="80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>
          <a:solidFill>
            <a:srgbClr val="C0C0C0"/>
          </a:solidFill>
        </a:ln>
      </c:spPr>
      <c:thickness val="0"/>
    </c:sideWall>
    <c:backWall>
      <c:spPr>
        <a:gradFill rotWithShape="1">
          <a:gsLst>
            <a:gs pos="0">
              <a:srgbClr val="80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800000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Kait Loss Lotoss Distant Condensed Histogram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2025"/>
          <c:w val="0.98025"/>
          <c:h val="0.81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'Hist(Cond.D)'!$B$1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'Hist(Cond.D)'!$A$2:$A$6</c:f>
              <c:strCache/>
            </c:strRef>
          </c:cat>
          <c:val>
            <c:numRef>
              <c:f>'Hist(Cond.D)'!$B$2:$B$6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gapWidth val="0"/>
        <c:shape val="box"/>
        <c:axId val="39232970"/>
        <c:axId val="17552411"/>
      </c:bar3DChart>
      <c:catAx>
        <c:axId val="39232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Radial Distance(Arcsec)</a:t>
                </a:r>
              </a:p>
            </c:rich>
          </c:tx>
          <c:layout>
            <c:manualLayout>
              <c:xMode val="factor"/>
              <c:yMode val="factor"/>
              <c:x val="0"/>
              <c:y val="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552411"/>
        <c:crosses val="autoZero"/>
        <c:auto val="1"/>
        <c:lblOffset val="100"/>
        <c:noMultiLvlLbl val="0"/>
      </c:catAx>
      <c:valAx>
        <c:axId val="17552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Frequency(# of Supernova)</a:t>
                </a:r>
              </a:p>
            </c:rich>
          </c:tx>
          <c:layout>
            <c:manualLayout>
              <c:xMode val="factor"/>
              <c:yMode val="factor"/>
              <c:x val="-0.0415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329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4825"/>
          <c:y val="0.93775"/>
        </c:manualLayout>
      </c:layout>
      <c:overlay val="0"/>
      <c:spPr>
        <a:noFill/>
        <a:ln w="25400">
          <a:solidFill/>
        </a:ln>
      </c:spPr>
    </c:legend>
    <c:floor>
      <c:spPr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path path="rect">
            <a:fillToRect r="100000" b="100000"/>
          </a:path>
        </a:gradFill>
      </c:spPr>
      <c:thickness val="0"/>
    </c:floor>
    <c:sideWall>
      <c:spPr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3399FF"/>
        </a:gs>
        <a:gs pos="16000">
          <a:srgbClr val="00CCCC"/>
        </a:gs>
        <a:gs pos="47000">
          <a:srgbClr val="9999FF"/>
        </a:gs>
        <a:gs pos="60001">
          <a:srgbClr val="2E6792"/>
        </a:gs>
        <a:gs pos="71001">
          <a:srgbClr val="3333CC"/>
        </a:gs>
        <a:gs pos="81000">
          <a:srgbClr val="1170FF"/>
        </a:gs>
        <a:gs pos="100000">
          <a:srgbClr val="006699"/>
        </a:gs>
      </a:gsLst>
      <a:path path="rect">
        <a:fillToRect r="100000" b="100000"/>
      </a:path>
    </a:gra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Bin III(3x's~kpc)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1775"/>
          <c:w val="0.979"/>
          <c:h val="0.8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'KLLBinIII(3''s)'!$B$1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'KLLBinIII(3''s)'!$A$2:$A$12</c:f>
              <c:strCache/>
            </c:strRef>
          </c:cat>
          <c:val>
            <c:numRef>
              <c:f>'KLLBinIII(3''s)'!$B$2:$B$12</c:f>
              <c:numCache/>
            </c:numRef>
          </c:val>
          <c:shape val="box"/>
        </c:ser>
        <c:gapWidth val="0"/>
        <c:shape val="box"/>
        <c:axId val="23753972"/>
        <c:axId val="12459157"/>
      </c:bar3DChart>
      <c:catAx>
        <c:axId val="23753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Projected Distance from Galaxy Ctr.(kpc)</a:t>
                </a:r>
              </a:p>
            </c:rich>
          </c:tx>
          <c:layout>
            <c:manualLayout>
              <c:xMode val="factor"/>
              <c:yMode val="factor"/>
              <c:x val="-0.03375"/>
              <c:y val="0.0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5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459157"/>
        <c:crosses val="autoZero"/>
        <c:auto val="1"/>
        <c:lblOffset val="100"/>
        <c:noMultiLvlLbl val="0"/>
      </c:catAx>
      <c:valAx>
        <c:axId val="12459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>
            <c:manualLayout>
              <c:xMode val="factor"/>
              <c:yMode val="factor"/>
              <c:x val="-0.035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5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7539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38"/>
          <c:y val="0.9375"/>
        </c:manualLayout>
      </c:layout>
      <c:overlay val="0"/>
      <c:spPr>
        <a:noFill/>
        <a:ln w="25400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000000"/>
            </a:gs>
            <a:gs pos="50000">
              <a:srgbClr val="003366"/>
            </a:gs>
            <a:gs pos="100000">
              <a:srgbClr val="000000"/>
            </a:gs>
          </a:gsLst>
          <a:lin ang="5400000" scaled="1"/>
        </a:gradFill>
        <a:ln w="3175">
          <a:solidFill>
            <a:srgbClr val="C0C0C0"/>
          </a:solidFill>
        </a:ln>
      </c:spPr>
      <c:thickness val="0"/>
    </c:floor>
    <c:sideWall>
      <c:spPr>
        <a:gradFill rotWithShape="1">
          <a:gsLst>
            <a:gs pos="0">
              <a:srgbClr val="003366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>
          <a:solidFill>
            <a:srgbClr val="C0C0C0"/>
          </a:solidFill>
        </a:ln>
      </c:spPr>
      <c:thickness val="0"/>
    </c:sideWall>
    <c:backWall>
      <c:spPr>
        <a:gradFill rotWithShape="1">
          <a:gsLst>
            <a:gs pos="0">
              <a:srgbClr val="003366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3366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Bin III(Log~kpc)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1875"/>
          <c:w val="0.979"/>
          <c:h val="0.80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'KLLBinIII(Log)'!$B$1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'KLLBinIII(Log)'!$A$2:$A$9</c:f>
              <c:strCache/>
            </c:strRef>
          </c:cat>
          <c:val>
            <c:numRef>
              <c:f>'KLLBinIII(Log)'!$B$2:$B$9</c:f>
              <c:numCache/>
            </c:numRef>
          </c:val>
          <c:shape val="box"/>
        </c:ser>
        <c:gapWidth val="0"/>
        <c:shape val="box"/>
        <c:axId val="45023550"/>
        <c:axId val="2558767"/>
      </c:bar3DChart>
      <c:catAx>
        <c:axId val="4502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Projected Distance from Galaxy Ctr.(kpc)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5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58767"/>
        <c:crosses val="autoZero"/>
        <c:auto val="1"/>
        <c:lblOffset val="100"/>
        <c:noMultiLvlLbl val="0"/>
      </c:catAx>
      <c:valAx>
        <c:axId val="2558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>
            <c:manualLayout>
              <c:xMode val="factor"/>
              <c:yMode val="factor"/>
              <c:x val="-0.042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5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0235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1925"/>
          <c:y val="0.93625"/>
        </c:manualLayout>
      </c:layout>
      <c:overlay val="0"/>
      <c:spPr>
        <a:noFill/>
        <a:ln w="25400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000000"/>
            </a:gs>
            <a:gs pos="50000">
              <a:srgbClr val="800000"/>
            </a:gs>
            <a:gs pos="100000">
              <a:srgbClr val="000000"/>
            </a:gs>
          </a:gsLst>
          <a:lin ang="5400000" scaled="1"/>
        </a:gradFill>
        <a:ln w="3175">
          <a:solidFill>
            <a:srgbClr val="C0C0C0"/>
          </a:solidFill>
        </a:ln>
      </c:spPr>
      <c:thickness val="0"/>
    </c:floor>
    <c:sideWall>
      <c:spPr>
        <a:gradFill rotWithShape="1">
          <a:gsLst>
            <a:gs pos="0">
              <a:srgbClr val="80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>
          <a:solidFill>
            <a:srgbClr val="C0C0C0"/>
          </a:solidFill>
        </a:ln>
      </c:spPr>
      <c:thickness val="0"/>
    </c:sideWall>
    <c:backWall>
      <c:spPr>
        <a:gradFill rotWithShape="1">
          <a:gsLst>
            <a:gs pos="0">
              <a:srgbClr val="80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800000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9900"/>
                </a:solidFill>
                <a:latin typeface="Arial"/>
                <a:ea typeface="Arial"/>
                <a:cs typeface="Arial"/>
              </a:rPr>
              <a:t>Kait Loss Lotoss Middle Distance Histogram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18"/>
          <c:w val="0.98025"/>
          <c:h val="0.81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'Histogram(M)'!$B$1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'Histogram(M)'!$A$2:$A$19</c:f>
              <c:strCache/>
            </c:strRef>
          </c:cat>
          <c:val>
            <c:numRef>
              <c:f>'Histogram(M)'!$B$3:$B$19</c:f>
              <c:numCache/>
            </c:numRef>
          </c:val>
          <c:shape val="box"/>
        </c:ser>
        <c:gapWidth val="0"/>
        <c:shape val="box"/>
        <c:axId val="23028904"/>
        <c:axId val="5933545"/>
      </c:bar3DChart>
      <c:catAx>
        <c:axId val="23028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Radial Distance(Arcsec)</a:t>
                </a:r>
              </a:p>
            </c:rich>
          </c:tx>
          <c:layout>
            <c:manualLayout>
              <c:xMode val="factor"/>
              <c:yMode val="factor"/>
              <c:x val="0.08175"/>
              <c:y val="0.0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3545"/>
        <c:crosses val="autoZero"/>
        <c:auto val="1"/>
        <c:lblOffset val="100"/>
        <c:noMultiLvlLbl val="0"/>
      </c:catAx>
      <c:valAx>
        <c:axId val="5933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rPr>
                  <a:t>Frequency(# of Supernova)</a:t>
                </a:r>
              </a:p>
            </c:rich>
          </c:tx>
          <c:layout>
            <c:manualLayout>
              <c:xMode val="factor"/>
              <c:yMode val="factor"/>
              <c:x val="-0.03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9900"/>
                </a:solidFill>
                <a:latin typeface="Arial"/>
                <a:ea typeface="Arial"/>
                <a:cs typeface="Arial"/>
              </a:defRPr>
            </a:pPr>
          </a:p>
        </c:txPr>
        <c:crossAx val="23028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75"/>
          <c:y val="0.93125"/>
        </c:manualLayout>
      </c:layout>
      <c:overlay val="0"/>
      <c:spPr>
        <a:solidFill>
          <a:srgbClr val="000000"/>
        </a:solidFill>
        <a:ln w="3175">
          <a:solidFill>
            <a:srgbClr val="FF9900"/>
          </a:solidFill>
        </a:ln>
      </c:spPr>
      <c:txPr>
        <a:bodyPr vert="horz" rot="0"/>
        <a:lstStyle/>
        <a:p>
          <a:pPr>
            <a:defRPr lang="en-US" cap="none" sz="1675" b="0" i="0" u="none" baseline="0">
              <a:solidFill>
                <a:srgbClr val="FF99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FFBF00"/>
            </a:gs>
            <a:gs pos="5001">
              <a:srgbClr val="F27300"/>
            </a:gs>
            <a:gs pos="12500">
              <a:srgbClr val="8F0040"/>
            </a:gs>
            <a:gs pos="25000">
              <a:srgbClr val="400040"/>
            </a:gs>
            <a:gs pos="40000">
              <a:srgbClr val="000040"/>
            </a:gs>
            <a:gs pos="50000">
              <a:srgbClr val="000000"/>
            </a:gs>
            <a:gs pos="60000">
              <a:srgbClr val="000040"/>
            </a:gs>
            <a:gs pos="75000">
              <a:srgbClr val="400040"/>
            </a:gs>
            <a:gs pos="87500">
              <a:srgbClr val="8F0040"/>
            </a:gs>
            <a:gs pos="94999">
              <a:srgbClr val="F27300"/>
            </a:gs>
            <a:gs pos="100000">
              <a:srgbClr val="FFBF00"/>
            </a:gs>
          </a:gsLst>
          <a:lin ang="5400000" scaled="1"/>
        </a:gradFill>
        <a:ln w="3175">
          <a:solidFill>
            <a:srgbClr val="FF9900"/>
          </a:solidFill>
        </a:ln>
      </c:spPr>
      <c:thickness val="0"/>
    </c:floor>
    <c:sideWall>
      <c:spPr>
        <a:gradFill rotWithShape="1"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1"/>
        </a:gradFill>
        <a:ln w="12700">
          <a:solidFill>
            <a:srgbClr val="FF9900"/>
          </a:solidFill>
        </a:ln>
      </c:spPr>
      <c:thickness val="0"/>
    </c:sideWall>
    <c:backWall>
      <c:spPr>
        <a:gradFill rotWithShape="1"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1"/>
        </a:gradFill>
        <a:ln w="12700">
          <a:solidFill>
            <a:srgbClr val="FF99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0000"/>
        </a:gs>
        <a:gs pos="20000">
          <a:srgbClr val="000040"/>
        </a:gs>
        <a:gs pos="50000">
          <a:srgbClr val="400040"/>
        </a:gs>
        <a:gs pos="75000">
          <a:srgbClr val="8F0040"/>
        </a:gs>
        <a:gs pos="89999">
          <a:srgbClr val="F27300"/>
        </a:gs>
        <a:gs pos="100000">
          <a:srgbClr val="FFBF00"/>
        </a:gs>
      </a:gsLst>
      <a:lin ang="5400000" scaled="1"/>
    </a:gra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Kait Loss Lotoss Log Histogram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205"/>
          <c:w val="0.98025"/>
          <c:h val="0.81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'Histogram(LogM)'!$B$1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'Histogram(LogM)'!$A$2:$A$9</c:f>
              <c:strCache/>
            </c:strRef>
          </c:cat>
          <c:val>
            <c:numRef>
              <c:f>'Histogram(LogM)'!$B$2:$B$9</c:f>
              <c:numCache/>
            </c:numRef>
          </c:val>
          <c:shape val="box"/>
        </c:ser>
        <c:gapWidth val="0"/>
        <c:shape val="box"/>
        <c:axId val="53401906"/>
        <c:axId val="10855107"/>
      </c:bar3DChart>
      <c:catAx>
        <c:axId val="53401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Radial Distance(Arcsec)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855107"/>
        <c:crosses val="autoZero"/>
        <c:auto val="1"/>
        <c:lblOffset val="100"/>
        <c:noMultiLvlLbl val="0"/>
      </c:catAx>
      <c:valAx>
        <c:axId val="10855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Frequency(# of Supernova)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019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5"/>
          <c:y val="0.93775"/>
        </c:manualLayout>
      </c:layout>
      <c:overlay val="0"/>
      <c:spPr>
        <a:noFill/>
        <a:ln w="25400">
          <a:solidFill/>
        </a:ln>
      </c:spPr>
    </c:legend>
    <c:floor>
      <c:spPr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path path="rect">
            <a:fillToRect l="100000" t="100000"/>
          </a:path>
        </a:gradFill>
      </c:spPr>
      <c:thickness val="0"/>
    </c:floor>
    <c:sideWall>
      <c:spPr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path path="rect">
            <a:fillToRect l="100000" b="10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path path="rect">
            <a:fillToRect l="100000" b="10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CCFF"/>
        </a:gs>
        <a:gs pos="17999">
          <a:srgbClr val="99CCFF"/>
        </a:gs>
        <a:gs pos="36000">
          <a:srgbClr val="9966FF"/>
        </a:gs>
        <a:gs pos="61000">
          <a:srgbClr val="CC99FF"/>
        </a:gs>
        <a:gs pos="82001">
          <a:srgbClr val="99CCFF"/>
        </a:gs>
        <a:gs pos="100000">
          <a:srgbClr val="CCCCFF"/>
        </a:gs>
      </a:gsLst>
      <a:path path="rect">
        <a:fillToRect l="100000" b="100000"/>
      </a:path>
    </a:gra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Kait Loss Lotoss Condensed Middle Distance Histogram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235"/>
          <c:w val="0.98025"/>
          <c:h val="0.80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'Hist(Cond.M)'!$B$1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'Hist(Cond.M)'!$A$2:$A$6</c:f>
              <c:strCache/>
            </c:strRef>
          </c:cat>
          <c:val>
            <c:numRef>
              <c:f>'Hist(Cond.M)'!$B$2:$B$6</c:f>
              <c:numCache/>
            </c:numRef>
          </c:val>
          <c:shape val="box"/>
        </c:ser>
        <c:gapWidth val="0"/>
        <c:shape val="box"/>
        <c:axId val="30587100"/>
        <c:axId val="6848445"/>
      </c:bar3DChart>
      <c:catAx>
        <c:axId val="30587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Radial Distance(Arcsec)</a:t>
                </a:r>
              </a:p>
            </c:rich>
          </c:tx>
          <c:layout>
            <c:manualLayout>
              <c:xMode val="factor"/>
              <c:yMode val="factor"/>
              <c:x val="-0.038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848445"/>
        <c:crosses val="autoZero"/>
        <c:auto val="1"/>
        <c:lblOffset val="100"/>
        <c:noMultiLvlLbl val="0"/>
      </c:catAx>
      <c:valAx>
        <c:axId val="6848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Frequency(# of Supernova)</a:t>
                </a:r>
              </a:p>
            </c:rich>
          </c:tx>
          <c:layout>
            <c:manualLayout>
              <c:xMode val="factor"/>
              <c:yMode val="factor"/>
              <c:x val="-0.041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871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4625"/>
          <c:y val="0.936"/>
        </c:manualLayout>
      </c:layout>
      <c:overlay val="0"/>
      <c:spPr>
        <a:noFill/>
        <a:ln w="25400">
          <a:solidFill/>
        </a:ln>
      </c:spPr>
    </c:legend>
    <c:floor>
      <c:spPr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path path="rect">
            <a:fillToRect r="100000" b="100000"/>
          </a:path>
        </a:gradFill>
      </c:spPr>
      <c:thickness val="0"/>
    </c:floor>
    <c:sideWall>
      <c:spPr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3399FF"/>
        </a:gs>
        <a:gs pos="16000">
          <a:srgbClr val="00CCCC"/>
        </a:gs>
        <a:gs pos="47000">
          <a:srgbClr val="9999FF"/>
        </a:gs>
        <a:gs pos="60001">
          <a:srgbClr val="2E6792"/>
        </a:gs>
        <a:gs pos="71001">
          <a:srgbClr val="3333CC"/>
        </a:gs>
        <a:gs pos="81000">
          <a:srgbClr val="1170FF"/>
        </a:gs>
        <a:gs pos="100000">
          <a:srgbClr val="006699"/>
        </a:gs>
      </a:gsLst>
      <a:path path="rect">
        <a:fillToRect r="100000" b="100000"/>
      </a:path>
    </a:gradFill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Bin II(3x's~kpc)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1325"/>
          <c:w val="0.979"/>
          <c:h val="0.8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'KLLBinII(3''s)'!$B$1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'KLLBinII(3''s)'!$A$2:$A$12</c:f>
              <c:strCache/>
            </c:strRef>
          </c:cat>
          <c:val>
            <c:numRef>
              <c:f>'KLLBinII(3''s)'!$B$2:$B$12</c:f>
              <c:numCache/>
            </c:numRef>
          </c:val>
          <c:shape val="box"/>
        </c:ser>
        <c:gapWidth val="0"/>
        <c:shape val="box"/>
        <c:axId val="61636006"/>
        <c:axId val="17853143"/>
      </c:bar3DChart>
      <c:catAx>
        <c:axId val="61636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Projected Distance from Galaxy Ctr.(kpc)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5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853143"/>
        <c:crosses val="autoZero"/>
        <c:auto val="1"/>
        <c:lblOffset val="100"/>
        <c:noMultiLvlLbl val="0"/>
      </c:catAx>
      <c:valAx>
        <c:axId val="17853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Relative Distance</a:t>
                </a:r>
              </a:p>
            </c:rich>
          </c:tx>
          <c:layout>
            <c:manualLayout>
              <c:xMode val="factor"/>
              <c:yMode val="factor"/>
              <c:x val="-0.039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5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6360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75"/>
          <c:y val="0.91975"/>
        </c:manualLayout>
      </c:layout>
      <c:overlay val="0"/>
      <c:spPr>
        <a:noFill/>
        <a:ln w="25400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000000"/>
            </a:gs>
            <a:gs pos="50000">
              <a:srgbClr val="003366"/>
            </a:gs>
            <a:gs pos="100000">
              <a:srgbClr val="000000"/>
            </a:gs>
          </a:gsLst>
          <a:lin ang="5400000" scaled="1"/>
        </a:gradFill>
        <a:ln w="3175">
          <a:solidFill>
            <a:srgbClr val="C0C0C0"/>
          </a:solidFill>
        </a:ln>
      </c:spPr>
      <c:thickness val="0"/>
    </c:floor>
    <c:sideWall>
      <c:spPr>
        <a:gradFill rotWithShape="1">
          <a:gsLst>
            <a:gs pos="0">
              <a:srgbClr val="003366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>
          <a:solidFill>
            <a:srgbClr val="C0C0C0"/>
          </a:solidFill>
        </a:ln>
      </c:spPr>
      <c:thickness val="0"/>
    </c:sideWall>
    <c:backWall>
      <c:spPr>
        <a:gradFill rotWithShape="1">
          <a:gsLst>
            <a:gs pos="0">
              <a:srgbClr val="003366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3366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152400</xdr:rowOff>
    </xdr:from>
    <xdr:to>
      <xdr:col>19</xdr:col>
      <xdr:colOff>0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1828800" y="314325"/>
        <a:ext cx="9753600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17</xdr:col>
      <xdr:colOff>600075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1828800" y="476250"/>
        <a:ext cx="913447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19050</xdr:rowOff>
    </xdr:from>
    <xdr:to>
      <xdr:col>18</xdr:col>
      <xdr:colOff>600075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1819275" y="342900"/>
        <a:ext cx="9753600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18</xdr:col>
      <xdr:colOff>600075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1828800" y="323850"/>
        <a:ext cx="9744075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0</xdr:rowOff>
    </xdr:from>
    <xdr:to>
      <xdr:col>19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847850" y="323850"/>
        <a:ext cx="9734550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0.5005</cdr:y>
    </cdr:from>
    <cdr:to>
      <cdr:x>0.52825</cdr:x>
      <cdr:y>0.5415</cdr:y>
    </cdr:to>
    <cdr:sp>
      <cdr:nvSpPr>
        <cdr:cNvPr id="1" name="TextBox 1"/>
        <cdr:cNvSpPr txBox="1">
          <a:spLocks noChangeArrowheads="1"/>
        </cdr:cNvSpPr>
      </cdr:nvSpPr>
      <cdr:spPr>
        <a:xfrm>
          <a:off x="4886325" y="3476625"/>
          <a:ext cx="2762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</xdr:row>
      <xdr:rowOff>123825</xdr:rowOff>
    </xdr:from>
    <xdr:to>
      <xdr:col>19</xdr:col>
      <xdr:colOff>9525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809750" y="285750"/>
        <a:ext cx="9782175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152400</xdr:rowOff>
    </xdr:from>
    <xdr:to>
      <xdr:col>19</xdr:col>
      <xdr:colOff>19050</xdr:colOff>
      <xdr:row>44</xdr:row>
      <xdr:rowOff>19050</xdr:rowOff>
    </xdr:to>
    <xdr:graphicFrame>
      <xdr:nvGraphicFramePr>
        <xdr:cNvPr id="1" name="Chart 1"/>
        <xdr:cNvGraphicFramePr/>
      </xdr:nvGraphicFramePr>
      <xdr:xfrm>
        <a:off x="1838325" y="314325"/>
        <a:ext cx="976312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9525</xdr:rowOff>
    </xdr:from>
    <xdr:to>
      <xdr:col>18</xdr:col>
      <xdr:colOff>9525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1819275" y="333375"/>
        <a:ext cx="9163050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152400</xdr:rowOff>
    </xdr:from>
    <xdr:to>
      <xdr:col>19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838325" y="314325"/>
        <a:ext cx="9744075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0</xdr:rowOff>
    </xdr:from>
    <xdr:to>
      <xdr:col>19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838325" y="323850"/>
        <a:ext cx="9753600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152400</xdr:rowOff>
    </xdr:from>
    <xdr:to>
      <xdr:col>18</xdr:col>
      <xdr:colOff>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1819275" y="476250"/>
        <a:ext cx="915352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0</xdr:rowOff>
    </xdr:from>
    <xdr:to>
      <xdr:col>18</xdr:col>
      <xdr:colOff>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838325" y="647700"/>
        <a:ext cx="913447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152400</xdr:rowOff>
    </xdr:from>
    <xdr:to>
      <xdr:col>19</xdr:col>
      <xdr:colOff>9525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838325" y="314325"/>
        <a:ext cx="9753600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3</xdr:row>
      <xdr:rowOff>0</xdr:rowOff>
    </xdr:from>
    <xdr:to>
      <xdr:col>17</xdr:col>
      <xdr:colOff>600075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1819275" y="485775"/>
        <a:ext cx="914400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</xdr:row>
      <xdr:rowOff>152400</xdr:rowOff>
    </xdr:from>
    <xdr:to>
      <xdr:col>18</xdr:col>
      <xdr:colOff>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1819275" y="314325"/>
        <a:ext cx="9153525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9525</xdr:rowOff>
    </xdr:from>
    <xdr:to>
      <xdr:col>19</xdr:col>
      <xdr:colOff>9525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1828800" y="333375"/>
        <a:ext cx="9763125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</xdr:rowOff>
    </xdr:from>
    <xdr:to>
      <xdr:col>18</xdr:col>
      <xdr:colOff>600075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809750" y="342900"/>
        <a:ext cx="9763125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18</xdr:col>
      <xdr:colOff>600075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1828800" y="485775"/>
        <a:ext cx="974407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152400</xdr:rowOff>
    </xdr:from>
    <xdr:to>
      <xdr:col>17</xdr:col>
      <xdr:colOff>600075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819275" y="476250"/>
        <a:ext cx="9144000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46" sqref="B46"/>
    </sheetView>
  </sheetViews>
  <sheetFormatPr defaultColWidth="9.140625" defaultRowHeight="12.75"/>
  <sheetData>
    <row r="1" spans="1:2" ht="12.75">
      <c r="A1" s="15" t="s">
        <v>992</v>
      </c>
      <c r="B1" s="15" t="s">
        <v>994</v>
      </c>
    </row>
    <row r="2" spans="1:2" ht="12.75">
      <c r="A2" s="12">
        <v>3</v>
      </c>
      <c r="B2" s="13">
        <v>1</v>
      </c>
    </row>
    <row r="3" spans="1:2" ht="12.75">
      <c r="A3" s="12">
        <v>6</v>
      </c>
      <c r="B3" s="13">
        <v>11</v>
      </c>
    </row>
    <row r="4" spans="1:2" ht="12.75">
      <c r="A4" s="12">
        <v>9</v>
      </c>
      <c r="B4" s="13">
        <v>15</v>
      </c>
    </row>
    <row r="5" spans="1:2" ht="12.75">
      <c r="A5" s="12">
        <v>12</v>
      </c>
      <c r="B5" s="13">
        <v>7</v>
      </c>
    </row>
    <row r="6" spans="1:2" ht="12.75">
      <c r="A6" s="12">
        <v>15</v>
      </c>
      <c r="B6" s="13">
        <v>4</v>
      </c>
    </row>
    <row r="7" spans="1:2" ht="12.75">
      <c r="A7" s="12">
        <v>18</v>
      </c>
      <c r="B7" s="13">
        <v>6</v>
      </c>
    </row>
    <row r="8" spans="1:2" ht="12.75">
      <c r="A8" s="12">
        <v>21</v>
      </c>
      <c r="B8" s="13">
        <v>4</v>
      </c>
    </row>
    <row r="9" spans="1:2" ht="12.75">
      <c r="A9" s="12">
        <v>24</v>
      </c>
      <c r="B9" s="13">
        <v>1</v>
      </c>
    </row>
    <row r="10" spans="1:2" ht="12.75">
      <c r="A10" s="12">
        <v>27</v>
      </c>
      <c r="B10" s="13">
        <v>5</v>
      </c>
    </row>
    <row r="11" spans="1:2" ht="12.75">
      <c r="A11" s="12">
        <v>30</v>
      </c>
      <c r="B11" s="13">
        <v>4</v>
      </c>
    </row>
    <row r="12" spans="1:2" ht="12.75">
      <c r="A12" s="12">
        <v>33</v>
      </c>
      <c r="B12" s="13">
        <v>1</v>
      </c>
    </row>
    <row r="13" spans="1:2" ht="12.75">
      <c r="A13" s="12">
        <v>36</v>
      </c>
      <c r="B13" s="13">
        <v>1</v>
      </c>
    </row>
    <row r="14" spans="1:2" ht="12.75">
      <c r="A14" s="12">
        <v>39</v>
      </c>
      <c r="B14" s="13">
        <v>2</v>
      </c>
    </row>
    <row r="15" spans="1:2" ht="12.75">
      <c r="A15" s="12">
        <v>42</v>
      </c>
      <c r="B15" s="13">
        <v>1</v>
      </c>
    </row>
    <row r="16" spans="1:2" ht="12.75">
      <c r="A16" s="12">
        <v>45</v>
      </c>
      <c r="B16" s="13">
        <v>1</v>
      </c>
    </row>
    <row r="17" spans="1:2" ht="12.75">
      <c r="A17" s="12">
        <v>48</v>
      </c>
      <c r="B17" s="13">
        <v>0</v>
      </c>
    </row>
    <row r="18" spans="1:2" ht="12.75">
      <c r="A18" s="12">
        <v>51</v>
      </c>
      <c r="B18" s="13">
        <v>2</v>
      </c>
    </row>
    <row r="19" spans="1:2" ht="12.75">
      <c r="A19" s="12">
        <v>54</v>
      </c>
      <c r="B19" s="13">
        <v>1</v>
      </c>
    </row>
    <row r="20" spans="1:2" ht="13.5" thickBot="1">
      <c r="A20" s="14" t="s">
        <v>993</v>
      </c>
      <c r="B20" s="14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43" sqref="B43"/>
    </sheetView>
  </sheetViews>
  <sheetFormatPr defaultColWidth="9.140625" defaultRowHeight="12.75"/>
  <sheetData>
    <row r="1" spans="1:2" ht="12.75">
      <c r="A1" s="15" t="s">
        <v>992</v>
      </c>
      <c r="B1" s="15" t="s">
        <v>994</v>
      </c>
    </row>
    <row r="2" spans="1:2" ht="12.75">
      <c r="A2" s="12">
        <v>3</v>
      </c>
      <c r="B2" s="13">
        <v>15</v>
      </c>
    </row>
    <row r="3" spans="1:2" ht="12.75">
      <c r="A3" s="12">
        <v>6</v>
      </c>
      <c r="B3" s="13">
        <v>27</v>
      </c>
    </row>
    <row r="4" spans="1:2" ht="12.75">
      <c r="A4" s="12">
        <v>9</v>
      </c>
      <c r="B4" s="13">
        <v>18</v>
      </c>
    </row>
    <row r="5" spans="1:2" ht="12.75">
      <c r="A5" s="12">
        <v>12</v>
      </c>
      <c r="B5" s="13">
        <v>10</v>
      </c>
    </row>
    <row r="6" spans="1:2" ht="12.75">
      <c r="A6" s="12">
        <v>15</v>
      </c>
      <c r="B6" s="13">
        <v>2</v>
      </c>
    </row>
    <row r="7" spans="1:2" ht="12.75">
      <c r="A7" s="12">
        <v>18</v>
      </c>
      <c r="B7" s="13">
        <v>1</v>
      </c>
    </row>
    <row r="8" spans="1:2" ht="12.75">
      <c r="A8" s="12">
        <v>21</v>
      </c>
      <c r="B8" s="13">
        <v>2</v>
      </c>
    </row>
    <row r="9" spans="1:2" ht="12.75">
      <c r="A9" s="12">
        <v>24</v>
      </c>
      <c r="B9" s="13">
        <v>1</v>
      </c>
    </row>
    <row r="10" spans="1:2" ht="12.75">
      <c r="A10" s="12">
        <v>27</v>
      </c>
      <c r="B10" s="13">
        <v>1</v>
      </c>
    </row>
    <row r="11" spans="1:2" ht="12.75">
      <c r="A11" s="12">
        <v>30</v>
      </c>
      <c r="B11" s="13">
        <v>1</v>
      </c>
    </row>
    <row r="12" spans="1:2" ht="13.5" thickBot="1">
      <c r="A12" s="14" t="s">
        <v>993</v>
      </c>
      <c r="B12" s="14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47" sqref="B47"/>
    </sheetView>
  </sheetViews>
  <sheetFormatPr defaultColWidth="9.140625" defaultRowHeight="12.75"/>
  <sheetData>
    <row r="1" spans="1:2" ht="12.75">
      <c r="A1" s="15" t="s">
        <v>992</v>
      </c>
      <c r="B1" s="15" t="s">
        <v>994</v>
      </c>
    </row>
    <row r="2" spans="1:2" ht="12.75">
      <c r="A2" s="12">
        <v>0.1</v>
      </c>
      <c r="B2" s="13">
        <v>0</v>
      </c>
    </row>
    <row r="3" spans="1:2" ht="12.75">
      <c r="A3" s="12">
        <v>0.15848931924611132</v>
      </c>
      <c r="B3" s="13">
        <v>0</v>
      </c>
    </row>
    <row r="4" spans="1:2" ht="12.75">
      <c r="A4" s="12">
        <v>0.251188643150958</v>
      </c>
      <c r="B4" s="13">
        <v>0</v>
      </c>
    </row>
    <row r="5" spans="1:2" ht="12.75">
      <c r="A5" s="12">
        <v>0.3981071705534972</v>
      </c>
      <c r="B5" s="13">
        <v>0</v>
      </c>
    </row>
    <row r="6" spans="1:2" ht="12.75">
      <c r="A6" s="12">
        <v>0.6309573444801932</v>
      </c>
      <c r="B6" s="13">
        <v>0</v>
      </c>
    </row>
    <row r="7" spans="1:2" ht="12.75">
      <c r="A7" s="12">
        <v>1</v>
      </c>
      <c r="B7" s="13">
        <v>0</v>
      </c>
    </row>
    <row r="8" spans="1:2" ht="12.75">
      <c r="A8" s="12">
        <v>1.5848931924611136</v>
      </c>
      <c r="B8" s="13">
        <v>3</v>
      </c>
    </row>
    <row r="9" spans="1:2" ht="12.75">
      <c r="A9" s="12">
        <v>2.5118864315095806</v>
      </c>
      <c r="B9" s="13">
        <v>7</v>
      </c>
    </row>
    <row r="10" spans="1:2" ht="12.75">
      <c r="A10" s="12">
        <v>3.9810717055349727</v>
      </c>
      <c r="B10" s="13">
        <v>15</v>
      </c>
    </row>
    <row r="11" spans="1:2" ht="12.75">
      <c r="A11" s="12">
        <v>6.309573444801934</v>
      </c>
      <c r="B11" s="13">
        <v>20</v>
      </c>
    </row>
    <row r="12" spans="1:2" ht="12.75">
      <c r="A12" s="12">
        <v>10</v>
      </c>
      <c r="B12" s="13">
        <v>23</v>
      </c>
    </row>
    <row r="13" spans="1:2" ht="12.75">
      <c r="A13" s="12">
        <v>15.848931924611136</v>
      </c>
      <c r="B13" s="13">
        <v>4</v>
      </c>
    </row>
    <row r="14" spans="1:2" ht="12.75">
      <c r="A14" s="12">
        <v>25.1188643150958</v>
      </c>
      <c r="B14" s="13">
        <v>5</v>
      </c>
    </row>
    <row r="15" spans="1:2" ht="13.5" thickBot="1">
      <c r="A15" s="14" t="s">
        <v>993</v>
      </c>
      <c r="B15" s="14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80"/>
  <sheetViews>
    <sheetView workbookViewId="0" topLeftCell="N1">
      <selection activeCell="Z31" sqref="Z31"/>
    </sheetView>
  </sheetViews>
  <sheetFormatPr defaultColWidth="9.140625" defaultRowHeight="12.75"/>
  <cols>
    <col min="11" max="11" width="11.28125" style="0" bestFit="1" customWidth="1"/>
    <col min="12" max="12" width="14.140625" style="0" bestFit="1" customWidth="1"/>
    <col min="19" max="19" width="11.28125" style="0" bestFit="1" customWidth="1"/>
    <col min="20" max="20" width="14.140625" style="0" bestFit="1" customWidth="1"/>
    <col min="21" max="21" width="13.28125" style="0" bestFit="1" customWidth="1"/>
    <col min="22" max="22" width="16.57421875" style="0" bestFit="1" customWidth="1"/>
    <col min="23" max="23" width="20.28125" style="0" bestFit="1" customWidth="1"/>
  </cols>
  <sheetData>
    <row r="1" spans="1:28" ht="14.25">
      <c r="A1" t="s">
        <v>969</v>
      </c>
      <c r="B1" t="s">
        <v>970</v>
      </c>
      <c r="C1" t="s">
        <v>971</v>
      </c>
      <c r="D1" t="s">
        <v>972</v>
      </c>
      <c r="E1" t="s">
        <v>973</v>
      </c>
      <c r="F1" t="s">
        <v>974</v>
      </c>
      <c r="G1" t="s">
        <v>975</v>
      </c>
      <c r="H1" t="s">
        <v>976</v>
      </c>
      <c r="I1" t="s">
        <v>977</v>
      </c>
      <c r="J1" t="s">
        <v>978</v>
      </c>
      <c r="K1" t="s">
        <v>979</v>
      </c>
      <c r="L1" t="s">
        <v>980</v>
      </c>
      <c r="M1" s="1" t="s">
        <v>981</v>
      </c>
      <c r="N1" s="2" t="s">
        <v>982</v>
      </c>
      <c r="O1" s="3" t="s">
        <v>983</v>
      </c>
      <c r="P1" s="4" t="s">
        <v>984</v>
      </c>
      <c r="Q1" s="5" t="s">
        <v>985</v>
      </c>
      <c r="R1" s="8" t="s">
        <v>995</v>
      </c>
      <c r="S1" s="9" t="s">
        <v>979</v>
      </c>
      <c r="T1" s="11" t="s">
        <v>980</v>
      </c>
      <c r="U1" s="7" t="s">
        <v>987</v>
      </c>
      <c r="V1" s="7" t="s">
        <v>990</v>
      </c>
      <c r="W1" s="7" t="s">
        <v>991</v>
      </c>
      <c r="X1" t="s">
        <v>988</v>
      </c>
      <c r="AA1" t="s">
        <v>1002</v>
      </c>
      <c r="AB1" t="s">
        <v>1003</v>
      </c>
    </row>
    <row r="2" spans="1:28" ht="12.75">
      <c r="A2" t="s">
        <v>63</v>
      </c>
      <c r="B2" t="s">
        <v>64</v>
      </c>
      <c r="C2">
        <v>4</v>
      </c>
      <c r="D2">
        <v>29</v>
      </c>
      <c r="E2">
        <v>17</v>
      </c>
      <c r="F2" t="s">
        <v>2</v>
      </c>
      <c r="G2">
        <v>32</v>
      </c>
      <c r="H2">
        <v>1</v>
      </c>
      <c r="I2">
        <v>7.8</v>
      </c>
      <c r="J2">
        <v>18</v>
      </c>
      <c r="K2">
        <f aca="true" t="shared" si="0" ref="K2:K33">SUMSQ(I2,J2)</f>
        <v>384.84</v>
      </c>
      <c r="L2">
        <f aca="true" t="shared" si="1" ref="L2:L33">SQRT(K2)</f>
        <v>19.617339269126177</v>
      </c>
      <c r="M2" s="1" t="b">
        <f aca="true" t="shared" si="2" ref="M2:M33">AND(I2&lt;0,J2&lt;0,(ISNUMBER(I2)),(ISNUMBER(J2)))</f>
        <v>0</v>
      </c>
      <c r="N2" s="2" t="b">
        <f aca="true" t="shared" si="3" ref="N2:N33">AND(I2&lt;0,J2&gt;0,(ISNUMBER(I2)),(ISNUMBER(J2)))</f>
        <v>0</v>
      </c>
      <c r="O2" s="3" t="b">
        <f aca="true" t="shared" si="4" ref="O2:O33">AND(I2&gt;0,J2&lt;0,(ISNUMBER(I2)),(ISNUMBER(J2)))</f>
        <v>0</v>
      </c>
      <c r="P2" s="4" t="b">
        <f aca="true" t="shared" si="5" ref="P2:P33">AND(I2&gt;0,J2&gt;0,(ISNUMBER(I2)),(ISNUMBER(J2)))</f>
        <v>1</v>
      </c>
      <c r="Q2" s="5" t="s">
        <v>8</v>
      </c>
      <c r="R2" s="8">
        <v>0.016</v>
      </c>
      <c r="S2" s="9">
        <v>9.32</v>
      </c>
      <c r="T2" s="11">
        <f aca="true" t="shared" si="6" ref="T2:T33">SQRT(S2)</f>
        <v>3.0528675044947495</v>
      </c>
      <c r="U2" s="7">
        <v>3</v>
      </c>
      <c r="V2" s="10">
        <f>POWER(10,-1)</f>
        <v>0.1</v>
      </c>
      <c r="W2" s="7">
        <v>26.45454545231568</v>
      </c>
      <c r="X2" t="s">
        <v>9</v>
      </c>
      <c r="AA2">
        <f>AB2*0.00484*L2</f>
        <v>6.419014449300553</v>
      </c>
      <c r="AB2">
        <f>((300000*R2)/71)</f>
        <v>67.6056338028169</v>
      </c>
    </row>
    <row r="3" spans="1:28" ht="12.75">
      <c r="A3" t="s">
        <v>197</v>
      </c>
      <c r="B3" t="s">
        <v>198</v>
      </c>
      <c r="C3">
        <v>6</v>
      </c>
      <c r="D3">
        <v>50</v>
      </c>
      <c r="E3">
        <v>1</v>
      </c>
      <c r="F3" t="s">
        <v>2</v>
      </c>
      <c r="G3">
        <v>37</v>
      </c>
      <c r="H3">
        <v>55</v>
      </c>
      <c r="I3">
        <v>-9</v>
      </c>
      <c r="J3">
        <v>-17.4</v>
      </c>
      <c r="K3">
        <f t="shared" si="0"/>
        <v>383.75999999999993</v>
      </c>
      <c r="L3">
        <f t="shared" si="1"/>
        <v>19.58979326077741</v>
      </c>
      <c r="M3" s="1" t="b">
        <f t="shared" si="2"/>
        <v>1</v>
      </c>
      <c r="N3" s="2" t="b">
        <f t="shared" si="3"/>
        <v>0</v>
      </c>
      <c r="O3" s="3" t="b">
        <f t="shared" si="4"/>
        <v>0</v>
      </c>
      <c r="P3" s="4" t="b">
        <f t="shared" si="5"/>
        <v>0</v>
      </c>
      <c r="Q3" s="5" t="s">
        <v>8</v>
      </c>
      <c r="R3" s="8">
        <v>0.016</v>
      </c>
      <c r="S3" s="9">
        <v>10.53</v>
      </c>
      <c r="T3" s="11">
        <f t="shared" si="6"/>
        <v>3.24499614791759</v>
      </c>
      <c r="U3" s="7">
        <v>6</v>
      </c>
      <c r="V3" s="10">
        <f>POWER(10,-0.8)</f>
        <v>0.15848931924611132</v>
      </c>
      <c r="W3" s="7">
        <v>52.90909090463136</v>
      </c>
      <c r="X3" t="s">
        <v>199</v>
      </c>
      <c r="AA3">
        <f aca="true" t="shared" si="7" ref="AA3:AA66">AB3*0.00484*L3</f>
        <v>6.410001084991277</v>
      </c>
      <c r="AB3">
        <f aca="true" t="shared" si="8" ref="AB3:AB66">((300000*R3)/71)</f>
        <v>67.6056338028169</v>
      </c>
    </row>
    <row r="4" spans="1:28" ht="12.75">
      <c r="A4" t="s">
        <v>238</v>
      </c>
      <c r="B4" t="s">
        <v>239</v>
      </c>
      <c r="C4">
        <v>1</v>
      </c>
      <c r="D4">
        <v>37</v>
      </c>
      <c r="E4">
        <v>37</v>
      </c>
      <c r="F4" t="s">
        <v>2</v>
      </c>
      <c r="G4">
        <v>2</v>
      </c>
      <c r="H4">
        <v>30</v>
      </c>
      <c r="I4">
        <v>5.1</v>
      </c>
      <c r="J4">
        <v>-2.6</v>
      </c>
      <c r="K4">
        <f t="shared" si="0"/>
        <v>32.769999999999996</v>
      </c>
      <c r="L4">
        <f t="shared" si="1"/>
        <v>5.724508712544684</v>
      </c>
      <c r="M4" s="1" t="b">
        <f t="shared" si="2"/>
        <v>0</v>
      </c>
      <c r="N4" s="2" t="b">
        <f t="shared" si="3"/>
        <v>0</v>
      </c>
      <c r="O4" s="3" t="b">
        <f t="shared" si="4"/>
        <v>1</v>
      </c>
      <c r="P4" s="4" t="b">
        <f t="shared" si="5"/>
        <v>0</v>
      </c>
      <c r="Q4" s="5" t="s">
        <v>8</v>
      </c>
      <c r="R4" s="8">
        <v>0.016</v>
      </c>
      <c r="S4" s="9">
        <v>11.65</v>
      </c>
      <c r="T4" s="11">
        <f t="shared" si="6"/>
        <v>3.4132096331752027</v>
      </c>
      <c r="U4" s="7">
        <v>9</v>
      </c>
      <c r="V4" s="10">
        <f>POWER(10,-0.6)</f>
        <v>0.251188643150958</v>
      </c>
      <c r="W4" s="7">
        <v>79.36363635694704</v>
      </c>
      <c r="X4" t="s">
        <v>210</v>
      </c>
      <c r="AA4">
        <f t="shared" si="7"/>
        <v>1.8731237522512405</v>
      </c>
      <c r="AB4">
        <f t="shared" si="8"/>
        <v>67.6056338028169</v>
      </c>
    </row>
    <row r="5" spans="1:28" ht="12.75">
      <c r="A5" t="s">
        <v>517</v>
      </c>
      <c r="B5" t="s">
        <v>518</v>
      </c>
      <c r="C5">
        <v>22</v>
      </c>
      <c r="D5">
        <v>22</v>
      </c>
      <c r="E5">
        <v>38</v>
      </c>
      <c r="F5">
        <v>-4</v>
      </c>
      <c r="G5">
        <v>7</v>
      </c>
      <c r="H5">
        <v>31</v>
      </c>
      <c r="I5">
        <v>-16</v>
      </c>
      <c r="J5">
        <v>-15.5</v>
      </c>
      <c r="K5">
        <f t="shared" si="0"/>
        <v>496.25</v>
      </c>
      <c r="L5">
        <f t="shared" si="1"/>
        <v>22.276669409945463</v>
      </c>
      <c r="M5" s="1" t="b">
        <f t="shared" si="2"/>
        <v>1</v>
      </c>
      <c r="N5" s="2" t="b">
        <f t="shared" si="3"/>
        <v>0</v>
      </c>
      <c r="O5" s="3" t="b">
        <f t="shared" si="4"/>
        <v>0</v>
      </c>
      <c r="P5" s="4" t="b">
        <f t="shared" si="5"/>
        <v>0</v>
      </c>
      <c r="Q5" s="5" t="s">
        <v>8</v>
      </c>
      <c r="R5" s="8">
        <v>0.016</v>
      </c>
      <c r="S5" s="9">
        <v>16.36</v>
      </c>
      <c r="T5" s="11">
        <f t="shared" si="6"/>
        <v>4.044749683231337</v>
      </c>
      <c r="U5" s="7">
        <v>12</v>
      </c>
      <c r="V5" s="10">
        <f>POWER(10,-0.4)</f>
        <v>0.3981071705534972</v>
      </c>
      <c r="W5" s="7">
        <v>105.81818180926273</v>
      </c>
      <c r="X5" t="s">
        <v>451</v>
      </c>
      <c r="AA5">
        <f t="shared" si="7"/>
        <v>7.2891772356599</v>
      </c>
      <c r="AB5">
        <f t="shared" si="8"/>
        <v>67.6056338028169</v>
      </c>
    </row>
    <row r="6" spans="1:28" ht="12.75">
      <c r="A6" t="s">
        <v>519</v>
      </c>
      <c r="B6" t="s">
        <v>520</v>
      </c>
      <c r="C6">
        <v>22</v>
      </c>
      <c r="D6">
        <v>58</v>
      </c>
      <c r="E6">
        <v>0</v>
      </c>
      <c r="F6" t="s">
        <v>2</v>
      </c>
      <c r="G6">
        <v>3</v>
      </c>
      <c r="H6">
        <v>48</v>
      </c>
      <c r="I6">
        <v>-23.3</v>
      </c>
      <c r="J6">
        <v>2.9</v>
      </c>
      <c r="K6">
        <f t="shared" si="0"/>
        <v>551.3</v>
      </c>
      <c r="L6">
        <f t="shared" si="1"/>
        <v>23.47977853387889</v>
      </c>
      <c r="M6" s="1" t="b">
        <f t="shared" si="2"/>
        <v>0</v>
      </c>
      <c r="N6" s="2" t="b">
        <f t="shared" si="3"/>
        <v>1</v>
      </c>
      <c r="O6" s="3" t="b">
        <f t="shared" si="4"/>
        <v>0</v>
      </c>
      <c r="P6" s="4" t="b">
        <f t="shared" si="5"/>
        <v>0</v>
      </c>
      <c r="Q6" s="5" t="s">
        <v>8</v>
      </c>
      <c r="R6" s="8">
        <v>0.016</v>
      </c>
      <c r="S6" s="9">
        <v>16.4</v>
      </c>
      <c r="T6" s="11">
        <f t="shared" si="6"/>
        <v>4.049691346263317</v>
      </c>
      <c r="U6" s="7">
        <v>15</v>
      </c>
      <c r="V6" s="10">
        <f>POWER(10,-0.2)</f>
        <v>0.6309573444801932</v>
      </c>
      <c r="W6" s="7">
        <v>132.2727272615784</v>
      </c>
      <c r="X6" t="s">
        <v>451</v>
      </c>
      <c r="AA6">
        <f t="shared" si="7"/>
        <v>7.6828480971700595</v>
      </c>
      <c r="AB6">
        <f t="shared" si="8"/>
        <v>67.6056338028169</v>
      </c>
    </row>
    <row r="7" spans="1:28" ht="12.75">
      <c r="A7" t="s">
        <v>521</v>
      </c>
      <c r="B7" t="s">
        <v>522</v>
      </c>
      <c r="C7">
        <v>1</v>
      </c>
      <c r="D7">
        <v>25</v>
      </c>
      <c r="E7">
        <v>23</v>
      </c>
      <c r="F7" t="s">
        <v>2</v>
      </c>
      <c r="G7">
        <v>1</v>
      </c>
      <c r="H7">
        <v>31</v>
      </c>
      <c r="I7">
        <v>-2.8</v>
      </c>
      <c r="J7">
        <v>-6.4</v>
      </c>
      <c r="K7">
        <f t="shared" si="0"/>
        <v>48.800000000000004</v>
      </c>
      <c r="L7">
        <f t="shared" si="1"/>
        <v>6.985699678629192</v>
      </c>
      <c r="M7" s="1" t="b">
        <f t="shared" si="2"/>
        <v>1</v>
      </c>
      <c r="N7" s="2" t="b">
        <f t="shared" si="3"/>
        <v>0</v>
      </c>
      <c r="O7" s="3" t="b">
        <f t="shared" si="4"/>
        <v>0</v>
      </c>
      <c r="P7" s="4" t="b">
        <f t="shared" si="5"/>
        <v>0</v>
      </c>
      <c r="Q7" s="5" t="s">
        <v>27</v>
      </c>
      <c r="R7" s="8">
        <v>0.016</v>
      </c>
      <c r="S7" s="9">
        <v>18</v>
      </c>
      <c r="T7" s="11">
        <f t="shared" si="6"/>
        <v>4.242640687119285</v>
      </c>
      <c r="U7" s="7">
        <v>18</v>
      </c>
      <c r="V7" s="10">
        <f>POWER(10,0)</f>
        <v>1</v>
      </c>
      <c r="W7" s="7">
        <v>158.72727271389408</v>
      </c>
      <c r="X7" t="s">
        <v>451</v>
      </c>
      <c r="AA7">
        <f t="shared" si="7"/>
        <v>2.285799646956526</v>
      </c>
      <c r="AB7">
        <f t="shared" si="8"/>
        <v>67.6056338028169</v>
      </c>
    </row>
    <row r="8" spans="1:28" ht="12.75">
      <c r="A8" t="s">
        <v>523</v>
      </c>
      <c r="B8" t="s">
        <v>524</v>
      </c>
      <c r="C8">
        <v>12</v>
      </c>
      <c r="D8">
        <v>54</v>
      </c>
      <c r="E8">
        <v>31</v>
      </c>
      <c r="F8">
        <v>-6</v>
      </c>
      <c r="G8">
        <v>51</v>
      </c>
      <c r="H8">
        <v>25</v>
      </c>
      <c r="I8">
        <v>9.4</v>
      </c>
      <c r="J8">
        <v>16.4</v>
      </c>
      <c r="K8">
        <f t="shared" si="0"/>
        <v>357.32</v>
      </c>
      <c r="L8">
        <f t="shared" si="1"/>
        <v>18.902909828912584</v>
      </c>
      <c r="M8" s="1" t="b">
        <f t="shared" si="2"/>
        <v>0</v>
      </c>
      <c r="N8" s="2" t="b">
        <f t="shared" si="3"/>
        <v>0</v>
      </c>
      <c r="O8" s="3" t="b">
        <f t="shared" si="4"/>
        <v>0</v>
      </c>
      <c r="P8" s="4" t="b">
        <f t="shared" si="5"/>
        <v>1</v>
      </c>
      <c r="Q8" s="5" t="s">
        <v>27</v>
      </c>
      <c r="R8" s="8">
        <v>0.016</v>
      </c>
      <c r="S8" s="9">
        <v>19.37</v>
      </c>
      <c r="T8" s="11">
        <f t="shared" si="6"/>
        <v>4.401136216933078</v>
      </c>
      <c r="U8" s="7">
        <v>21</v>
      </c>
      <c r="V8" s="10">
        <f>POWER(10,0.2)</f>
        <v>1.5848931924611136</v>
      </c>
      <c r="W8" s="7">
        <v>185.18181816620978</v>
      </c>
      <c r="X8" t="s">
        <v>451</v>
      </c>
      <c r="AA8">
        <f t="shared" si="7"/>
        <v>6.18524508655348</v>
      </c>
      <c r="AB8">
        <f t="shared" si="8"/>
        <v>67.6056338028169</v>
      </c>
    </row>
    <row r="9" spans="1:28" ht="12.75">
      <c r="A9" t="s">
        <v>525</v>
      </c>
      <c r="B9" t="s">
        <v>526</v>
      </c>
      <c r="C9">
        <v>19</v>
      </c>
      <c r="D9">
        <v>56</v>
      </c>
      <c r="E9">
        <v>13</v>
      </c>
      <c r="F9" t="s">
        <v>2</v>
      </c>
      <c r="G9">
        <v>26</v>
      </c>
      <c r="H9">
        <v>11</v>
      </c>
      <c r="I9">
        <v>8.2</v>
      </c>
      <c r="J9">
        <v>0</v>
      </c>
      <c r="K9">
        <f t="shared" si="0"/>
        <v>67.24</v>
      </c>
      <c r="L9">
        <f t="shared" si="1"/>
        <v>8.2</v>
      </c>
      <c r="M9" s="1" t="b">
        <f t="shared" si="2"/>
        <v>0</v>
      </c>
      <c r="N9" s="2" t="b">
        <f t="shared" si="3"/>
        <v>0</v>
      </c>
      <c r="O9" s="3" t="b">
        <f t="shared" si="4"/>
        <v>0</v>
      </c>
      <c r="P9" s="4" t="b">
        <f t="shared" si="5"/>
        <v>0</v>
      </c>
      <c r="Q9" s="5" t="s">
        <v>27</v>
      </c>
      <c r="R9" s="8">
        <v>0.016</v>
      </c>
      <c r="S9" s="9">
        <v>22.09</v>
      </c>
      <c r="T9" s="11">
        <f t="shared" si="6"/>
        <v>4.7</v>
      </c>
      <c r="U9" s="7">
        <v>24</v>
      </c>
      <c r="V9" s="10">
        <f>POWER(10,0.4)</f>
        <v>2.5118864315095806</v>
      </c>
      <c r="W9" s="7">
        <v>211.63636361852545</v>
      </c>
      <c r="X9" t="s">
        <v>451</v>
      </c>
      <c r="AA9">
        <f t="shared" si="7"/>
        <v>2.683132394366196</v>
      </c>
      <c r="AB9">
        <f t="shared" si="8"/>
        <v>67.6056338028169</v>
      </c>
    </row>
    <row r="10" spans="1:28" ht="12.75">
      <c r="A10" t="s">
        <v>527</v>
      </c>
      <c r="B10" t="s">
        <v>81</v>
      </c>
      <c r="C10">
        <v>1</v>
      </c>
      <c r="D10">
        <v>57</v>
      </c>
      <c r="E10">
        <v>49</v>
      </c>
      <c r="F10" t="s">
        <v>2</v>
      </c>
      <c r="G10">
        <v>20</v>
      </c>
      <c r="H10">
        <v>26</v>
      </c>
      <c r="I10">
        <v>-9.1</v>
      </c>
      <c r="J10">
        <v>17.5</v>
      </c>
      <c r="K10">
        <f t="shared" si="0"/>
        <v>389.06</v>
      </c>
      <c r="L10">
        <f t="shared" si="1"/>
        <v>19.724603925047518</v>
      </c>
      <c r="M10" s="1" t="b">
        <f t="shared" si="2"/>
        <v>0</v>
      </c>
      <c r="N10" s="2" t="b">
        <f t="shared" si="3"/>
        <v>1</v>
      </c>
      <c r="O10" s="3" t="b">
        <f t="shared" si="4"/>
        <v>0</v>
      </c>
      <c r="P10" s="4" t="b">
        <f t="shared" si="5"/>
        <v>0</v>
      </c>
      <c r="Q10" s="5" t="s">
        <v>528</v>
      </c>
      <c r="R10" s="8">
        <v>0.016</v>
      </c>
      <c r="S10" s="9">
        <v>30.44</v>
      </c>
      <c r="T10" s="11">
        <f t="shared" si="6"/>
        <v>5.517245689653489</v>
      </c>
      <c r="U10" s="7">
        <v>27</v>
      </c>
      <c r="V10" s="10">
        <f>POWER(10,0.6)</f>
        <v>3.9810717055349727</v>
      </c>
      <c r="W10" s="7">
        <v>238.09090907084112</v>
      </c>
      <c r="X10" t="s">
        <v>451</v>
      </c>
      <c r="AA10">
        <f t="shared" si="7"/>
        <v>6.454112653333857</v>
      </c>
      <c r="AB10">
        <f t="shared" si="8"/>
        <v>67.6056338028169</v>
      </c>
    </row>
    <row r="11" spans="1:28" ht="12.75">
      <c r="A11" t="s">
        <v>529</v>
      </c>
      <c r="B11" t="s">
        <v>530</v>
      </c>
      <c r="C11">
        <v>22</v>
      </c>
      <c r="D11">
        <v>19</v>
      </c>
      <c r="E11">
        <v>29</v>
      </c>
      <c r="F11" t="s">
        <v>2</v>
      </c>
      <c r="G11">
        <v>23</v>
      </c>
      <c r="H11">
        <v>5</v>
      </c>
      <c r="I11">
        <v>-13.1</v>
      </c>
      <c r="J11">
        <v>20</v>
      </c>
      <c r="K11">
        <f t="shared" si="0"/>
        <v>571.61</v>
      </c>
      <c r="L11">
        <f t="shared" si="1"/>
        <v>23.908366736354033</v>
      </c>
      <c r="M11" s="1" t="b">
        <f t="shared" si="2"/>
        <v>0</v>
      </c>
      <c r="N11" s="2" t="b">
        <f t="shared" si="3"/>
        <v>1</v>
      </c>
      <c r="O11" s="3" t="b">
        <f t="shared" si="4"/>
        <v>0</v>
      </c>
      <c r="P11" s="4" t="b">
        <f t="shared" si="5"/>
        <v>0</v>
      </c>
      <c r="Q11" s="5" t="s">
        <v>27</v>
      </c>
      <c r="R11" s="8">
        <v>0.016</v>
      </c>
      <c r="S11" s="9">
        <v>32.77</v>
      </c>
      <c r="T11" s="11">
        <f t="shared" si="6"/>
        <v>5.724508712544685</v>
      </c>
      <c r="U11" s="7">
        <v>30</v>
      </c>
      <c r="V11" s="10">
        <f>POWER(10,0.8)</f>
        <v>6.309573444801934</v>
      </c>
      <c r="W11" s="7">
        <v>264.5454545231568</v>
      </c>
      <c r="X11" t="s">
        <v>451</v>
      </c>
      <c r="AA11">
        <f t="shared" si="7"/>
        <v>7.823086986182772</v>
      </c>
      <c r="AB11">
        <f t="shared" si="8"/>
        <v>67.6056338028169</v>
      </c>
    </row>
    <row r="12" spans="1:28" ht="12.75">
      <c r="A12" t="s">
        <v>65</v>
      </c>
      <c r="B12" t="s">
        <v>66</v>
      </c>
      <c r="C12">
        <v>23</v>
      </c>
      <c r="D12">
        <v>59</v>
      </c>
      <c r="E12">
        <v>13</v>
      </c>
      <c r="F12" t="s">
        <v>2</v>
      </c>
      <c r="G12">
        <v>52</v>
      </c>
      <c r="H12">
        <v>32</v>
      </c>
      <c r="I12">
        <v>-50.3</v>
      </c>
      <c r="J12">
        <v>29.2</v>
      </c>
      <c r="K12">
        <f t="shared" si="0"/>
        <v>3382.7299999999996</v>
      </c>
      <c r="L12">
        <f t="shared" si="1"/>
        <v>58.16124138977778</v>
      </c>
      <c r="M12" s="1" t="b">
        <f t="shared" si="2"/>
        <v>0</v>
      </c>
      <c r="N12" s="2" t="b">
        <f t="shared" si="3"/>
        <v>1</v>
      </c>
      <c r="O12" s="3" t="b">
        <f t="shared" si="4"/>
        <v>0</v>
      </c>
      <c r="P12" s="4" t="b">
        <f t="shared" si="5"/>
        <v>0</v>
      </c>
      <c r="Q12" s="5" t="s">
        <v>8</v>
      </c>
      <c r="R12" s="8">
        <v>0.0167</v>
      </c>
      <c r="S12" s="9">
        <v>37.3</v>
      </c>
      <c r="T12" s="11">
        <f t="shared" si="6"/>
        <v>6.107372593840988</v>
      </c>
      <c r="U12" s="7">
        <v>33</v>
      </c>
      <c r="V12" s="10">
        <f>POWER(10,1)</f>
        <v>10</v>
      </c>
      <c r="W12" s="7"/>
      <c r="X12" t="s">
        <v>9</v>
      </c>
      <c r="AA12">
        <f t="shared" si="7"/>
        <v>19.863620362195597</v>
      </c>
      <c r="AB12">
        <f t="shared" si="8"/>
        <v>70.56338028169014</v>
      </c>
    </row>
    <row r="13" spans="1:28" ht="12.75">
      <c r="A13" t="s">
        <v>67</v>
      </c>
      <c r="B13" t="s">
        <v>68</v>
      </c>
      <c r="C13">
        <v>0</v>
      </c>
      <c r="D13">
        <v>48</v>
      </c>
      <c r="E13">
        <v>7</v>
      </c>
      <c r="F13" t="s">
        <v>2</v>
      </c>
      <c r="G13">
        <v>37</v>
      </c>
      <c r="H13">
        <v>29</v>
      </c>
      <c r="I13">
        <v>3.4</v>
      </c>
      <c r="J13">
        <v>-71.9</v>
      </c>
      <c r="K13">
        <f t="shared" si="0"/>
        <v>5181.170000000001</v>
      </c>
      <c r="L13">
        <f t="shared" si="1"/>
        <v>71.98034453932546</v>
      </c>
      <c r="M13" s="1" t="b">
        <f t="shared" si="2"/>
        <v>0</v>
      </c>
      <c r="N13" s="2" t="b">
        <f t="shared" si="3"/>
        <v>0</v>
      </c>
      <c r="O13" s="3" t="b">
        <f t="shared" si="4"/>
        <v>1</v>
      </c>
      <c r="P13" s="4" t="b">
        <f t="shared" si="5"/>
        <v>0</v>
      </c>
      <c r="Q13" s="5" t="s">
        <v>27</v>
      </c>
      <c r="R13" s="8">
        <v>0.0167</v>
      </c>
      <c r="S13" s="9">
        <v>37.3</v>
      </c>
      <c r="T13" s="11">
        <f t="shared" si="6"/>
        <v>6.107372593840988</v>
      </c>
      <c r="U13" s="7">
        <v>36</v>
      </c>
      <c r="V13" s="10">
        <f>POWER(10,1.2)</f>
        <v>15.848931924611136</v>
      </c>
      <c r="W13" s="7"/>
      <c r="X13" t="s">
        <v>9</v>
      </c>
      <c r="AA13">
        <f t="shared" si="7"/>
        <v>24.58321389475182</v>
      </c>
      <c r="AB13">
        <f t="shared" si="8"/>
        <v>70.56338028169014</v>
      </c>
    </row>
    <row r="14" spans="1:28" ht="12.75">
      <c r="A14" t="s">
        <v>69</v>
      </c>
      <c r="B14" t="s">
        <v>70</v>
      </c>
      <c r="C14">
        <v>1</v>
      </c>
      <c r="D14">
        <v>7</v>
      </c>
      <c r="E14">
        <v>24</v>
      </c>
      <c r="F14" t="s">
        <v>2</v>
      </c>
      <c r="G14">
        <v>24</v>
      </c>
      <c r="H14">
        <v>23</v>
      </c>
      <c r="I14">
        <v>8.7</v>
      </c>
      <c r="J14">
        <v>5.3</v>
      </c>
      <c r="K14">
        <f t="shared" si="0"/>
        <v>103.77999999999999</v>
      </c>
      <c r="L14">
        <f t="shared" si="1"/>
        <v>10.187246929372037</v>
      </c>
      <c r="M14" s="1" t="b">
        <f t="shared" si="2"/>
        <v>0</v>
      </c>
      <c r="N14" s="2" t="b">
        <f t="shared" si="3"/>
        <v>0</v>
      </c>
      <c r="O14" s="3" t="b">
        <f t="shared" si="4"/>
        <v>0</v>
      </c>
      <c r="P14" s="4" t="b">
        <f t="shared" si="5"/>
        <v>1</v>
      </c>
      <c r="Q14" s="5" t="s">
        <v>27</v>
      </c>
      <c r="R14" s="8">
        <v>0.017</v>
      </c>
      <c r="S14" s="9">
        <v>38.25</v>
      </c>
      <c r="T14" s="11">
        <f t="shared" si="6"/>
        <v>6.18465843842649</v>
      </c>
      <c r="U14" s="7">
        <v>39</v>
      </c>
      <c r="V14" s="10">
        <f>POWER(10,1.4)</f>
        <v>25.1188643150958</v>
      </c>
      <c r="W14" s="7"/>
      <c r="X14" t="s">
        <v>9</v>
      </c>
      <c r="AA14">
        <f t="shared" si="7"/>
        <v>3.541718354994639</v>
      </c>
      <c r="AB14">
        <f t="shared" si="8"/>
        <v>71.83098591549296</v>
      </c>
    </row>
    <row r="15" spans="1:28" ht="12.75">
      <c r="A15" t="s">
        <v>240</v>
      </c>
      <c r="B15" t="s">
        <v>241</v>
      </c>
      <c r="C15">
        <v>12</v>
      </c>
      <c r="D15">
        <v>15</v>
      </c>
      <c r="E15">
        <v>12</v>
      </c>
      <c r="F15">
        <v>-3</v>
      </c>
      <c r="G15">
        <v>26</v>
      </c>
      <c r="H15">
        <v>18</v>
      </c>
      <c r="I15">
        <v>10.2</v>
      </c>
      <c r="J15">
        <v>-7.9</v>
      </c>
      <c r="K15">
        <f t="shared" si="0"/>
        <v>166.45</v>
      </c>
      <c r="L15">
        <f t="shared" si="1"/>
        <v>12.901550294441362</v>
      </c>
      <c r="M15" s="1" t="b">
        <f t="shared" si="2"/>
        <v>0</v>
      </c>
      <c r="N15" s="2" t="b">
        <f t="shared" si="3"/>
        <v>0</v>
      </c>
      <c r="O15" s="3" t="b">
        <f t="shared" si="4"/>
        <v>1</v>
      </c>
      <c r="P15" s="4" t="b">
        <f t="shared" si="5"/>
        <v>0</v>
      </c>
      <c r="Q15" s="5" t="s">
        <v>27</v>
      </c>
      <c r="R15" s="8">
        <v>0.017</v>
      </c>
      <c r="S15" s="9">
        <v>38.48</v>
      </c>
      <c r="T15" s="11">
        <f t="shared" si="6"/>
        <v>6.203224967708329</v>
      </c>
      <c r="U15" s="7">
        <v>42</v>
      </c>
      <c r="V15" s="10">
        <f>POWER(10,1.6)</f>
        <v>39.810717055349755</v>
      </c>
      <c r="W15" s="7"/>
      <c r="X15" t="s">
        <v>210</v>
      </c>
      <c r="AA15">
        <f t="shared" si="7"/>
        <v>4.4853784150421205</v>
      </c>
      <c r="AB15">
        <f t="shared" si="8"/>
        <v>71.83098591549296</v>
      </c>
    </row>
    <row r="16" spans="1:28" ht="12.75">
      <c r="A16" t="s">
        <v>531</v>
      </c>
      <c r="B16" t="s">
        <v>532</v>
      </c>
      <c r="C16">
        <v>9</v>
      </c>
      <c r="D16">
        <v>51</v>
      </c>
      <c r="E16">
        <v>7</v>
      </c>
      <c r="F16" t="s">
        <v>2</v>
      </c>
      <c r="G16">
        <v>0</v>
      </c>
      <c r="H16">
        <v>6</v>
      </c>
      <c r="I16">
        <v>-25.8</v>
      </c>
      <c r="J16">
        <v>-8.2</v>
      </c>
      <c r="K16">
        <f t="shared" si="0"/>
        <v>732.88</v>
      </c>
      <c r="L16">
        <f t="shared" si="1"/>
        <v>27.07175650008695</v>
      </c>
      <c r="M16" s="1" t="b">
        <f t="shared" si="2"/>
        <v>1</v>
      </c>
      <c r="N16" s="2" t="b">
        <f t="shared" si="3"/>
        <v>0</v>
      </c>
      <c r="O16" s="3" t="b">
        <f t="shared" si="4"/>
        <v>0</v>
      </c>
      <c r="P16" s="4" t="b">
        <f t="shared" si="5"/>
        <v>0</v>
      </c>
      <c r="Q16" s="5" t="s">
        <v>8</v>
      </c>
      <c r="R16" s="8">
        <v>0.017</v>
      </c>
      <c r="S16" s="9">
        <v>45.8</v>
      </c>
      <c r="T16" s="11">
        <f t="shared" si="6"/>
        <v>6.767569726275452</v>
      </c>
      <c r="U16" s="7">
        <v>45</v>
      </c>
      <c r="V16" s="10">
        <f>POWER(10,1.8)</f>
        <v>63.095734448019364</v>
      </c>
      <c r="W16" s="7"/>
      <c r="X16" t="s">
        <v>451</v>
      </c>
      <c r="AA16">
        <f t="shared" si="7"/>
        <v>9.411820245748538</v>
      </c>
      <c r="AB16">
        <f t="shared" si="8"/>
        <v>71.83098591549296</v>
      </c>
    </row>
    <row r="17" spans="1:28" ht="12.75">
      <c r="A17" t="s">
        <v>533</v>
      </c>
      <c r="B17" t="s">
        <v>534</v>
      </c>
      <c r="C17">
        <v>8</v>
      </c>
      <c r="D17">
        <v>54</v>
      </c>
      <c r="E17">
        <v>35</v>
      </c>
      <c r="F17" t="s">
        <v>2</v>
      </c>
      <c r="G17">
        <v>10</v>
      </c>
      <c r="H17">
        <v>20</v>
      </c>
      <c r="I17">
        <v>18.9</v>
      </c>
      <c r="J17">
        <v>3.7</v>
      </c>
      <c r="K17">
        <f t="shared" si="0"/>
        <v>370.8999999999999</v>
      </c>
      <c r="L17">
        <f t="shared" si="1"/>
        <v>19.25876423865249</v>
      </c>
      <c r="M17" s="1" t="b">
        <f t="shared" si="2"/>
        <v>0</v>
      </c>
      <c r="N17" s="2" t="b">
        <f t="shared" si="3"/>
        <v>0</v>
      </c>
      <c r="O17" s="3" t="b">
        <f t="shared" si="4"/>
        <v>0</v>
      </c>
      <c r="P17" s="4" t="b">
        <f t="shared" si="5"/>
        <v>1</v>
      </c>
      <c r="Q17" s="5" t="s">
        <v>27</v>
      </c>
      <c r="R17" s="8">
        <v>0.017</v>
      </c>
      <c r="S17" s="9">
        <v>48.8</v>
      </c>
      <c r="T17" s="11">
        <f t="shared" si="6"/>
        <v>6.985699678629192</v>
      </c>
      <c r="U17" s="7">
        <v>48</v>
      </c>
      <c r="V17" s="10">
        <f>POWER(10,2)</f>
        <v>100</v>
      </c>
      <c r="W17" s="7"/>
      <c r="X17" t="s">
        <v>451</v>
      </c>
      <c r="AA17">
        <f t="shared" si="7"/>
        <v>6.695539950238</v>
      </c>
      <c r="AB17">
        <f t="shared" si="8"/>
        <v>71.83098591549296</v>
      </c>
    </row>
    <row r="18" spans="1:28" ht="12.75">
      <c r="A18" t="s">
        <v>535</v>
      </c>
      <c r="B18" t="s">
        <v>536</v>
      </c>
      <c r="C18">
        <v>12</v>
      </c>
      <c r="D18">
        <v>39</v>
      </c>
      <c r="E18">
        <v>11</v>
      </c>
      <c r="F18" t="s">
        <v>2</v>
      </c>
      <c r="G18">
        <v>43</v>
      </c>
      <c r="H18">
        <v>30</v>
      </c>
      <c r="I18">
        <v>28.2</v>
      </c>
      <c r="J18">
        <v>4</v>
      </c>
      <c r="K18">
        <f t="shared" si="0"/>
        <v>811.24</v>
      </c>
      <c r="L18">
        <f t="shared" si="1"/>
        <v>28.482275190019493</v>
      </c>
      <c r="M18" s="1" t="b">
        <f t="shared" si="2"/>
        <v>0</v>
      </c>
      <c r="N18" s="2" t="b">
        <f t="shared" si="3"/>
        <v>0</v>
      </c>
      <c r="O18" s="3" t="b">
        <f t="shared" si="4"/>
        <v>0</v>
      </c>
      <c r="P18" s="4" t="b">
        <f t="shared" si="5"/>
        <v>1</v>
      </c>
      <c r="Q18" s="5" t="s">
        <v>8</v>
      </c>
      <c r="R18" s="8">
        <v>0.017</v>
      </c>
      <c r="S18" s="9">
        <v>57.7</v>
      </c>
      <c r="T18" s="11">
        <f t="shared" si="6"/>
        <v>7.5960516059331775</v>
      </c>
      <c r="U18" s="7">
        <v>51</v>
      </c>
      <c r="V18" s="7"/>
      <c r="W18" s="7"/>
      <c r="X18" t="s">
        <v>451</v>
      </c>
      <c r="AA18">
        <f t="shared" si="7"/>
        <v>9.902203954794945</v>
      </c>
      <c r="AB18">
        <f t="shared" si="8"/>
        <v>71.83098591549296</v>
      </c>
    </row>
    <row r="19" spans="1:28" ht="12.75">
      <c r="A19" t="s">
        <v>242</v>
      </c>
      <c r="B19" t="s">
        <v>243</v>
      </c>
      <c r="C19">
        <v>21</v>
      </c>
      <c r="D19">
        <v>43</v>
      </c>
      <c r="E19">
        <v>33</v>
      </c>
      <c r="F19" t="s">
        <v>2</v>
      </c>
      <c r="G19">
        <v>41</v>
      </c>
      <c r="H19">
        <v>33</v>
      </c>
      <c r="I19">
        <v>-6.2</v>
      </c>
      <c r="J19">
        <v>24.8</v>
      </c>
      <c r="K19">
        <f t="shared" si="0"/>
        <v>653.4800000000001</v>
      </c>
      <c r="L19">
        <f t="shared" si="1"/>
        <v>25.563254878829497</v>
      </c>
      <c r="M19" s="1" t="b">
        <f t="shared" si="2"/>
        <v>0</v>
      </c>
      <c r="N19" s="2" t="b">
        <f t="shared" si="3"/>
        <v>1</v>
      </c>
      <c r="O19" s="3" t="b">
        <f t="shared" si="4"/>
        <v>0</v>
      </c>
      <c r="P19" s="4" t="b">
        <f t="shared" si="5"/>
        <v>0</v>
      </c>
      <c r="Q19" s="5" t="s">
        <v>27</v>
      </c>
      <c r="R19" s="8">
        <v>0.0178</v>
      </c>
      <c r="S19" s="9">
        <v>61.2</v>
      </c>
      <c r="T19" s="11">
        <f t="shared" si="6"/>
        <v>7.8230428862431785</v>
      </c>
      <c r="U19" s="7"/>
      <c r="V19" s="7"/>
      <c r="W19" s="7"/>
      <c r="X19" t="s">
        <v>210</v>
      </c>
      <c r="AA19">
        <f t="shared" si="7"/>
        <v>9.30560084924332</v>
      </c>
      <c r="AB19">
        <f t="shared" si="8"/>
        <v>75.21126760563381</v>
      </c>
    </row>
    <row r="20" spans="1:28" ht="12.75">
      <c r="A20" t="s">
        <v>71</v>
      </c>
      <c r="B20" t="s">
        <v>72</v>
      </c>
      <c r="C20">
        <v>5</v>
      </c>
      <c r="D20">
        <v>36</v>
      </c>
      <c r="E20">
        <v>32</v>
      </c>
      <c r="F20" t="s">
        <v>2</v>
      </c>
      <c r="G20">
        <v>38</v>
      </c>
      <c r="H20">
        <v>18</v>
      </c>
      <c r="I20">
        <v>-12.1</v>
      </c>
      <c r="J20">
        <v>11.7</v>
      </c>
      <c r="K20">
        <f t="shared" si="0"/>
        <v>283.29999999999995</v>
      </c>
      <c r="L20">
        <f t="shared" si="1"/>
        <v>16.831518053936787</v>
      </c>
      <c r="M20" s="1" t="b">
        <f t="shared" si="2"/>
        <v>0</v>
      </c>
      <c r="N20" s="2" t="b">
        <f t="shared" si="3"/>
        <v>1</v>
      </c>
      <c r="O20" s="3" t="b">
        <f t="shared" si="4"/>
        <v>0</v>
      </c>
      <c r="P20" s="4" t="b">
        <f t="shared" si="5"/>
        <v>0</v>
      </c>
      <c r="Q20" s="5" t="s">
        <v>27</v>
      </c>
      <c r="R20" s="8">
        <v>0.018</v>
      </c>
      <c r="S20" s="9">
        <v>63.89</v>
      </c>
      <c r="T20" s="11">
        <f t="shared" si="6"/>
        <v>7.993122043357026</v>
      </c>
      <c r="U20" s="7"/>
      <c r="V20" s="7"/>
      <c r="W20" s="7"/>
      <c r="X20" t="s">
        <v>9</v>
      </c>
      <c r="AA20">
        <f t="shared" si="7"/>
        <v>6.195895152925236</v>
      </c>
      <c r="AB20">
        <f t="shared" si="8"/>
        <v>76.05633802816901</v>
      </c>
    </row>
    <row r="21" spans="1:28" ht="12.75">
      <c r="A21" t="s">
        <v>73</v>
      </c>
      <c r="B21" t="s">
        <v>74</v>
      </c>
      <c r="C21">
        <v>8</v>
      </c>
      <c r="D21">
        <v>10</v>
      </c>
      <c r="E21">
        <v>14</v>
      </c>
      <c r="F21" t="s">
        <v>2</v>
      </c>
      <c r="G21">
        <v>57</v>
      </c>
      <c r="H21">
        <v>30</v>
      </c>
      <c r="I21">
        <v>6.2</v>
      </c>
      <c r="J21">
        <v>18.6</v>
      </c>
      <c r="K21">
        <f t="shared" si="0"/>
        <v>384.40000000000003</v>
      </c>
      <c r="L21">
        <f t="shared" si="1"/>
        <v>19.606121493043954</v>
      </c>
      <c r="M21" s="1" t="b">
        <f t="shared" si="2"/>
        <v>0</v>
      </c>
      <c r="N21" s="2" t="b">
        <f t="shared" si="3"/>
        <v>0</v>
      </c>
      <c r="O21" s="3" t="b">
        <f t="shared" si="4"/>
        <v>0</v>
      </c>
      <c r="P21" s="4" t="b">
        <f t="shared" si="5"/>
        <v>1</v>
      </c>
      <c r="Q21" s="5" t="s">
        <v>75</v>
      </c>
      <c r="R21" s="8">
        <v>0.018</v>
      </c>
      <c r="S21" s="9">
        <v>67.24</v>
      </c>
      <c r="T21" s="11">
        <f t="shared" si="6"/>
        <v>8.2</v>
      </c>
      <c r="U21" s="7"/>
      <c r="V21" s="7"/>
      <c r="W21" s="7"/>
      <c r="X21" t="s">
        <v>9</v>
      </c>
      <c r="AA21">
        <f t="shared" si="7"/>
        <v>7.217261849890094</v>
      </c>
      <c r="AB21">
        <f t="shared" si="8"/>
        <v>76.05633802816901</v>
      </c>
    </row>
    <row r="22" spans="1:28" ht="12.75">
      <c r="A22" t="s">
        <v>244</v>
      </c>
      <c r="B22" t="s">
        <v>245</v>
      </c>
      <c r="C22">
        <v>14</v>
      </c>
      <c r="D22">
        <v>10</v>
      </c>
      <c r="E22">
        <v>3</v>
      </c>
      <c r="F22" t="s">
        <v>2</v>
      </c>
      <c r="G22">
        <v>43</v>
      </c>
      <c r="H22">
        <v>22</v>
      </c>
      <c r="I22">
        <v>-40</v>
      </c>
      <c r="J22">
        <v>21</v>
      </c>
      <c r="K22">
        <f t="shared" si="0"/>
        <v>2041</v>
      </c>
      <c r="L22">
        <f t="shared" si="1"/>
        <v>45.17742799230607</v>
      </c>
      <c r="M22" s="1" t="b">
        <f t="shared" si="2"/>
        <v>0</v>
      </c>
      <c r="N22" s="2" t="b">
        <f t="shared" si="3"/>
        <v>1</v>
      </c>
      <c r="O22" s="3" t="b">
        <f t="shared" si="4"/>
        <v>0</v>
      </c>
      <c r="P22" s="4" t="b">
        <f t="shared" si="5"/>
        <v>0</v>
      </c>
      <c r="Q22" s="5" t="s">
        <v>8</v>
      </c>
      <c r="R22" s="8">
        <v>0.018</v>
      </c>
      <c r="S22" s="9">
        <v>67.73</v>
      </c>
      <c r="T22" s="11">
        <f t="shared" si="6"/>
        <v>8.229823813423955</v>
      </c>
      <c r="U22" s="7"/>
      <c r="V22" s="7"/>
      <c r="W22" s="7"/>
      <c r="X22" t="s">
        <v>210</v>
      </c>
      <c r="AA22">
        <f t="shared" si="7"/>
        <v>16.6303839155903</v>
      </c>
      <c r="AB22">
        <f t="shared" si="8"/>
        <v>76.05633802816901</v>
      </c>
    </row>
    <row r="23" spans="1:28" ht="12.75">
      <c r="A23" t="s">
        <v>537</v>
      </c>
      <c r="B23" t="s">
        <v>538</v>
      </c>
      <c r="C23">
        <v>18</v>
      </c>
      <c r="D23">
        <v>17</v>
      </c>
      <c r="E23">
        <v>31</v>
      </c>
      <c r="F23" t="s">
        <v>2</v>
      </c>
      <c r="G23">
        <v>54</v>
      </c>
      <c r="H23">
        <v>0</v>
      </c>
      <c r="I23">
        <v>-12</v>
      </c>
      <c r="J23">
        <v>-24</v>
      </c>
      <c r="K23">
        <f t="shared" si="0"/>
        <v>720</v>
      </c>
      <c r="L23">
        <f t="shared" si="1"/>
        <v>26.832815729997478</v>
      </c>
      <c r="M23" s="1" t="b">
        <f t="shared" si="2"/>
        <v>1</v>
      </c>
      <c r="N23" s="2" t="b">
        <f t="shared" si="3"/>
        <v>0</v>
      </c>
      <c r="O23" s="3" t="b">
        <f t="shared" si="4"/>
        <v>0</v>
      </c>
      <c r="P23" s="4" t="b">
        <f t="shared" si="5"/>
        <v>0</v>
      </c>
      <c r="Q23" s="5" t="s">
        <v>8</v>
      </c>
      <c r="R23" s="8">
        <v>0.018</v>
      </c>
      <c r="S23" s="9">
        <v>71.78</v>
      </c>
      <c r="T23" s="11">
        <f t="shared" si="6"/>
        <v>8.472307831990053</v>
      </c>
      <c r="U23" s="7"/>
      <c r="V23" s="7"/>
      <c r="W23" s="7"/>
      <c r="X23" t="s">
        <v>451</v>
      </c>
      <c r="AA23">
        <f t="shared" si="7"/>
        <v>9.877499604495972</v>
      </c>
      <c r="AB23">
        <f t="shared" si="8"/>
        <v>76.05633802816901</v>
      </c>
    </row>
    <row r="24" spans="1:28" ht="12.75">
      <c r="A24" t="s">
        <v>539</v>
      </c>
      <c r="B24" t="s">
        <v>540</v>
      </c>
      <c r="C24">
        <v>23</v>
      </c>
      <c r="D24">
        <v>53</v>
      </c>
      <c r="E24">
        <v>33</v>
      </c>
      <c r="F24" t="s">
        <v>2</v>
      </c>
      <c r="G24">
        <v>7</v>
      </c>
      <c r="H24">
        <v>3</v>
      </c>
      <c r="I24">
        <v>-2.7</v>
      </c>
      <c r="J24">
        <v>-8.7</v>
      </c>
      <c r="K24">
        <f t="shared" si="0"/>
        <v>82.97999999999999</v>
      </c>
      <c r="L24">
        <f t="shared" si="1"/>
        <v>9.109335870413386</v>
      </c>
      <c r="M24" s="1" t="b">
        <f t="shared" si="2"/>
        <v>1</v>
      </c>
      <c r="N24" s="2" t="b">
        <f t="shared" si="3"/>
        <v>0</v>
      </c>
      <c r="O24" s="3" t="b">
        <f t="shared" si="4"/>
        <v>0</v>
      </c>
      <c r="P24" s="4" t="b">
        <f t="shared" si="5"/>
        <v>0</v>
      </c>
      <c r="Q24" s="5" t="s">
        <v>27</v>
      </c>
      <c r="R24" s="8">
        <v>0.018</v>
      </c>
      <c r="S24" s="9">
        <v>75.49</v>
      </c>
      <c r="T24" s="11">
        <f t="shared" si="6"/>
        <v>8.688498144098322</v>
      </c>
      <c r="U24" s="7"/>
      <c r="V24" s="7"/>
      <c r="W24" s="7"/>
      <c r="X24" t="s">
        <v>451</v>
      </c>
      <c r="AA24">
        <f t="shared" si="7"/>
        <v>3.353262004353862</v>
      </c>
      <c r="AB24">
        <f t="shared" si="8"/>
        <v>76.05633802816901</v>
      </c>
    </row>
    <row r="25" spans="1:28" ht="12.75">
      <c r="A25" t="s">
        <v>541</v>
      </c>
      <c r="B25" t="s">
        <v>81</v>
      </c>
      <c r="C25">
        <v>1</v>
      </c>
      <c r="D25">
        <v>32</v>
      </c>
      <c r="E25">
        <v>58</v>
      </c>
      <c r="F25">
        <v>-16</v>
      </c>
      <c r="G25">
        <v>32</v>
      </c>
      <c r="H25">
        <v>7</v>
      </c>
      <c r="I25">
        <v>1.6</v>
      </c>
      <c r="J25">
        <v>-12.6</v>
      </c>
      <c r="K25">
        <f t="shared" si="0"/>
        <v>161.32</v>
      </c>
      <c r="L25">
        <f t="shared" si="1"/>
        <v>12.701181047445942</v>
      </c>
      <c r="M25" s="1" t="b">
        <f t="shared" si="2"/>
        <v>0</v>
      </c>
      <c r="N25" s="2" t="b">
        <f t="shared" si="3"/>
        <v>0</v>
      </c>
      <c r="O25" s="3" t="b">
        <f t="shared" si="4"/>
        <v>1</v>
      </c>
      <c r="P25" s="4" t="b">
        <f t="shared" si="5"/>
        <v>0</v>
      </c>
      <c r="Q25" s="5" t="s">
        <v>8</v>
      </c>
      <c r="R25" s="8">
        <v>0.018</v>
      </c>
      <c r="S25" s="9">
        <v>80.21</v>
      </c>
      <c r="T25" s="11">
        <f t="shared" si="6"/>
        <v>8.956003573022958</v>
      </c>
      <c r="U25" s="7"/>
      <c r="V25" s="7"/>
      <c r="W25" s="7"/>
      <c r="X25" t="s">
        <v>451</v>
      </c>
      <c r="AA25">
        <f t="shared" si="7"/>
        <v>4.675465744451367</v>
      </c>
      <c r="AB25">
        <f t="shared" si="8"/>
        <v>76.05633802816901</v>
      </c>
    </row>
    <row r="26" spans="1:28" ht="12.75">
      <c r="A26" t="s">
        <v>542</v>
      </c>
      <c r="B26" t="s">
        <v>543</v>
      </c>
      <c r="C26">
        <v>3</v>
      </c>
      <c r="D26">
        <v>23</v>
      </c>
      <c r="E26">
        <v>47</v>
      </c>
      <c r="F26" t="s">
        <v>2</v>
      </c>
      <c r="G26">
        <v>33</v>
      </c>
      <c r="H26">
        <v>54</v>
      </c>
      <c r="I26">
        <v>25.5</v>
      </c>
      <c r="J26">
        <v>18.8</v>
      </c>
      <c r="K26">
        <f t="shared" si="0"/>
        <v>1003.69</v>
      </c>
      <c r="L26">
        <f t="shared" si="1"/>
        <v>31.68106690122667</v>
      </c>
      <c r="M26" s="1" t="b">
        <f t="shared" si="2"/>
        <v>0</v>
      </c>
      <c r="N26" s="2" t="b">
        <f t="shared" si="3"/>
        <v>0</v>
      </c>
      <c r="O26" s="3" t="b">
        <f t="shared" si="4"/>
        <v>0</v>
      </c>
      <c r="P26" s="4" t="b">
        <f t="shared" si="5"/>
        <v>1</v>
      </c>
      <c r="Q26" s="5" t="s">
        <v>36</v>
      </c>
      <c r="R26" s="8">
        <v>0.018</v>
      </c>
      <c r="S26" s="9">
        <v>80.89</v>
      </c>
      <c r="T26" s="11">
        <f t="shared" si="6"/>
        <v>8.993886812718959</v>
      </c>
      <c r="U26" s="7"/>
      <c r="V26" s="7"/>
      <c r="W26" s="7"/>
      <c r="X26" t="s">
        <v>451</v>
      </c>
      <c r="AA26">
        <f t="shared" si="7"/>
        <v>11.662202317330424</v>
      </c>
      <c r="AB26">
        <f t="shared" si="8"/>
        <v>76.05633802816901</v>
      </c>
    </row>
    <row r="27" spans="1:28" ht="12.75">
      <c r="A27" t="s">
        <v>544</v>
      </c>
      <c r="B27" t="s">
        <v>545</v>
      </c>
      <c r="C27">
        <v>0</v>
      </c>
      <c r="D27">
        <v>6</v>
      </c>
      <c r="E27">
        <v>49</v>
      </c>
      <c r="F27" t="s">
        <v>2</v>
      </c>
      <c r="G27">
        <v>37</v>
      </c>
      <c r="H27">
        <v>49</v>
      </c>
      <c r="I27">
        <v>6</v>
      </c>
      <c r="J27">
        <v>6.7</v>
      </c>
      <c r="K27">
        <f t="shared" si="0"/>
        <v>80.89</v>
      </c>
      <c r="L27">
        <f t="shared" si="1"/>
        <v>8.993886812718959</v>
      </c>
      <c r="M27" s="1" t="b">
        <f t="shared" si="2"/>
        <v>0</v>
      </c>
      <c r="N27" s="2" t="b">
        <f t="shared" si="3"/>
        <v>0</v>
      </c>
      <c r="O27" s="3" t="b">
        <f t="shared" si="4"/>
        <v>0</v>
      </c>
      <c r="P27" s="4" t="b">
        <f t="shared" si="5"/>
        <v>1</v>
      </c>
      <c r="Q27" s="5" t="s">
        <v>27</v>
      </c>
      <c r="R27" s="8">
        <v>0.018</v>
      </c>
      <c r="S27" s="9">
        <v>81.36</v>
      </c>
      <c r="T27" s="11">
        <f t="shared" si="6"/>
        <v>9.019977827023745</v>
      </c>
      <c r="U27" s="7"/>
      <c r="V27" s="7"/>
      <c r="W27" s="7"/>
      <c r="X27" t="s">
        <v>451</v>
      </c>
      <c r="AA27">
        <f t="shared" si="7"/>
        <v>3.310763742777784</v>
      </c>
      <c r="AB27">
        <f t="shared" si="8"/>
        <v>76.05633802816901</v>
      </c>
    </row>
    <row r="28" spans="1:28" ht="12.75">
      <c r="A28" t="s">
        <v>546</v>
      </c>
      <c r="B28" t="s">
        <v>547</v>
      </c>
      <c r="C28">
        <v>13</v>
      </c>
      <c r="D28">
        <v>7</v>
      </c>
      <c r="E28">
        <v>37</v>
      </c>
      <c r="F28">
        <v>0</v>
      </c>
      <c r="G28">
        <v>56</v>
      </c>
      <c r="H28">
        <v>50</v>
      </c>
      <c r="I28">
        <v>-16</v>
      </c>
      <c r="J28">
        <v>24.2</v>
      </c>
      <c r="K28">
        <f t="shared" si="0"/>
        <v>841.64</v>
      </c>
      <c r="L28">
        <f t="shared" si="1"/>
        <v>29.011032384249962</v>
      </c>
      <c r="M28" s="1" t="b">
        <f t="shared" si="2"/>
        <v>0</v>
      </c>
      <c r="N28" s="2" t="b">
        <f t="shared" si="3"/>
        <v>1</v>
      </c>
      <c r="O28" s="3" t="b">
        <f t="shared" si="4"/>
        <v>0</v>
      </c>
      <c r="P28" s="4" t="b">
        <f t="shared" si="5"/>
        <v>0</v>
      </c>
      <c r="Q28" s="5" t="s">
        <v>8</v>
      </c>
      <c r="R28" s="8">
        <v>0.018</v>
      </c>
      <c r="S28" s="9">
        <v>82.98</v>
      </c>
      <c r="T28" s="11">
        <f t="shared" si="6"/>
        <v>9.109335870413386</v>
      </c>
      <c r="U28" s="7"/>
      <c r="V28" s="7"/>
      <c r="W28" s="7"/>
      <c r="X28" t="s">
        <v>451</v>
      </c>
      <c r="AA28">
        <f t="shared" si="7"/>
        <v>10.679328766123335</v>
      </c>
      <c r="AB28">
        <f t="shared" si="8"/>
        <v>76.05633802816901</v>
      </c>
    </row>
    <row r="29" spans="1:28" ht="12.75">
      <c r="A29" t="s">
        <v>548</v>
      </c>
      <c r="B29" t="s">
        <v>549</v>
      </c>
      <c r="C29">
        <v>20</v>
      </c>
      <c r="D29">
        <v>11</v>
      </c>
      <c r="E29">
        <v>50</v>
      </c>
      <c r="F29" t="s">
        <v>2</v>
      </c>
      <c r="G29">
        <v>45</v>
      </c>
      <c r="H29">
        <v>38</v>
      </c>
      <c r="I29">
        <v>-12.6</v>
      </c>
      <c r="J29">
        <v>-14.5</v>
      </c>
      <c r="K29">
        <f t="shared" si="0"/>
        <v>369.01</v>
      </c>
      <c r="L29">
        <f t="shared" si="1"/>
        <v>19.209633000138236</v>
      </c>
      <c r="M29" s="1" t="b">
        <f t="shared" si="2"/>
        <v>1</v>
      </c>
      <c r="N29" s="2" t="b">
        <f t="shared" si="3"/>
        <v>0</v>
      </c>
      <c r="O29" s="3" t="b">
        <f t="shared" si="4"/>
        <v>0</v>
      </c>
      <c r="P29" s="4" t="b">
        <f t="shared" si="5"/>
        <v>0</v>
      </c>
      <c r="Q29" s="5" t="s">
        <v>8</v>
      </c>
      <c r="R29" s="8">
        <v>0.018</v>
      </c>
      <c r="S29" s="9">
        <v>83.25</v>
      </c>
      <c r="T29" s="11">
        <f t="shared" si="6"/>
        <v>9.12414379544733</v>
      </c>
      <c r="U29" s="7"/>
      <c r="V29" s="7"/>
      <c r="W29" s="7"/>
      <c r="X29" t="s">
        <v>451</v>
      </c>
      <c r="AA29">
        <f t="shared" si="7"/>
        <v>7.071309409741026</v>
      </c>
      <c r="AB29">
        <f t="shared" si="8"/>
        <v>76.05633802816901</v>
      </c>
    </row>
    <row r="30" spans="1:28" ht="12.75">
      <c r="A30" t="s">
        <v>76</v>
      </c>
      <c r="B30" t="s">
        <v>77</v>
      </c>
      <c r="C30">
        <v>0</v>
      </c>
      <c r="D30">
        <v>56</v>
      </c>
      <c r="E30">
        <v>44</v>
      </c>
      <c r="F30">
        <v>-9</v>
      </c>
      <c r="G30">
        <v>54</v>
      </c>
      <c r="H30">
        <v>43</v>
      </c>
      <c r="I30">
        <v>6.7</v>
      </c>
      <c r="J30">
        <v>-16</v>
      </c>
      <c r="K30">
        <f t="shared" si="0"/>
        <v>300.89</v>
      </c>
      <c r="L30">
        <f t="shared" si="1"/>
        <v>17.346181135915767</v>
      </c>
      <c r="M30" s="1" t="b">
        <f t="shared" si="2"/>
        <v>0</v>
      </c>
      <c r="N30" s="2" t="b">
        <f t="shared" si="3"/>
        <v>0</v>
      </c>
      <c r="O30" s="3" t="b">
        <f t="shared" si="4"/>
        <v>1</v>
      </c>
      <c r="P30" s="4" t="b">
        <f t="shared" si="5"/>
        <v>0</v>
      </c>
      <c r="Q30" s="5" t="s">
        <v>8</v>
      </c>
      <c r="R30" s="8">
        <v>0.019</v>
      </c>
      <c r="S30" s="9">
        <v>85</v>
      </c>
      <c r="T30" s="11">
        <f t="shared" si="6"/>
        <v>9.219544457292887</v>
      </c>
      <c r="U30" s="7"/>
      <c r="V30" s="7"/>
      <c r="W30" s="7"/>
      <c r="X30" t="s">
        <v>9</v>
      </c>
      <c r="AA30">
        <f t="shared" si="7"/>
        <v>6.740090777149918</v>
      </c>
      <c r="AB30">
        <f t="shared" si="8"/>
        <v>80.28169014084507</v>
      </c>
    </row>
    <row r="31" spans="1:28" ht="12.75">
      <c r="A31" t="s">
        <v>246</v>
      </c>
      <c r="B31" t="s">
        <v>247</v>
      </c>
      <c r="C31">
        <v>0</v>
      </c>
      <c r="D31">
        <v>18</v>
      </c>
      <c r="E31">
        <v>0</v>
      </c>
      <c r="F31" t="s">
        <v>2</v>
      </c>
      <c r="G31">
        <v>33</v>
      </c>
      <c r="H31">
        <v>45</v>
      </c>
      <c r="I31">
        <v>-2.1</v>
      </c>
      <c r="J31">
        <v>-7.3</v>
      </c>
      <c r="K31">
        <f t="shared" si="0"/>
        <v>57.7</v>
      </c>
      <c r="L31">
        <f t="shared" si="1"/>
        <v>7.5960516059331775</v>
      </c>
      <c r="M31" s="1" t="b">
        <f t="shared" si="2"/>
        <v>1</v>
      </c>
      <c r="N31" s="2" t="b">
        <f t="shared" si="3"/>
        <v>0</v>
      </c>
      <c r="O31" s="3" t="b">
        <f t="shared" si="4"/>
        <v>0</v>
      </c>
      <c r="P31" s="4" t="b">
        <f t="shared" si="5"/>
        <v>0</v>
      </c>
      <c r="Q31" s="5" t="s">
        <v>8</v>
      </c>
      <c r="R31" s="8">
        <v>0.019</v>
      </c>
      <c r="S31" s="9">
        <v>103.68</v>
      </c>
      <c r="T31" s="11">
        <f t="shared" si="6"/>
        <v>10.182337649086284</v>
      </c>
      <c r="U31" s="7"/>
      <c r="V31" s="7"/>
      <c r="W31" s="7"/>
      <c r="X31" t="s">
        <v>210</v>
      </c>
      <c r="AA31">
        <f t="shared" si="7"/>
        <v>2.951547488795556</v>
      </c>
      <c r="AB31">
        <f t="shared" si="8"/>
        <v>80.28169014084507</v>
      </c>
    </row>
    <row r="32" spans="1:28" ht="12.75">
      <c r="A32" t="s">
        <v>248</v>
      </c>
      <c r="B32" t="s">
        <v>249</v>
      </c>
      <c r="C32">
        <v>2</v>
      </c>
      <c r="D32">
        <v>30</v>
      </c>
      <c r="E32">
        <v>43</v>
      </c>
      <c r="F32">
        <v>-2</v>
      </c>
      <c r="G32">
        <v>56</v>
      </c>
      <c r="H32">
        <v>20</v>
      </c>
      <c r="I32">
        <v>0.7</v>
      </c>
      <c r="J32">
        <v>-8.2</v>
      </c>
      <c r="K32">
        <f t="shared" si="0"/>
        <v>67.72999999999999</v>
      </c>
      <c r="L32">
        <f t="shared" si="1"/>
        <v>8.229823813423954</v>
      </c>
      <c r="M32" s="1" t="b">
        <f t="shared" si="2"/>
        <v>0</v>
      </c>
      <c r="N32" s="2" t="b">
        <f t="shared" si="3"/>
        <v>0</v>
      </c>
      <c r="O32" s="3" t="b">
        <f t="shared" si="4"/>
        <v>1</v>
      </c>
      <c r="P32" s="4" t="b">
        <f t="shared" si="5"/>
        <v>0</v>
      </c>
      <c r="Q32" s="5" t="s">
        <v>27</v>
      </c>
      <c r="R32" s="8">
        <v>0.019</v>
      </c>
      <c r="S32" s="9">
        <v>103.78</v>
      </c>
      <c r="T32" s="11">
        <f t="shared" si="6"/>
        <v>10.187246929372037</v>
      </c>
      <c r="U32" s="7"/>
      <c r="V32" s="7"/>
      <c r="W32" s="7"/>
      <c r="X32" t="s">
        <v>210</v>
      </c>
      <c r="AA32">
        <f t="shared" si="7"/>
        <v>3.197808160066761</v>
      </c>
      <c r="AB32">
        <f t="shared" si="8"/>
        <v>80.28169014084507</v>
      </c>
    </row>
    <row r="33" spans="1:28" ht="12.75">
      <c r="A33" t="s">
        <v>550</v>
      </c>
      <c r="B33" t="s">
        <v>551</v>
      </c>
      <c r="C33">
        <v>11</v>
      </c>
      <c r="D33">
        <v>49</v>
      </c>
      <c r="E33">
        <v>5</v>
      </c>
      <c r="F33">
        <v>-9</v>
      </c>
      <c r="G33">
        <v>44</v>
      </c>
      <c r="H33">
        <v>11</v>
      </c>
      <c r="I33">
        <v>-23.2</v>
      </c>
      <c r="J33">
        <v>-0.6</v>
      </c>
      <c r="K33">
        <f t="shared" si="0"/>
        <v>538.6</v>
      </c>
      <c r="L33">
        <f t="shared" si="1"/>
        <v>23.207757323791544</v>
      </c>
      <c r="M33" s="1" t="b">
        <f t="shared" si="2"/>
        <v>1</v>
      </c>
      <c r="N33" s="2" t="b">
        <f t="shared" si="3"/>
        <v>0</v>
      </c>
      <c r="O33" s="3" t="b">
        <f t="shared" si="4"/>
        <v>0</v>
      </c>
      <c r="P33" s="4" t="b">
        <f t="shared" si="5"/>
        <v>0</v>
      </c>
      <c r="Q33" s="5" t="s">
        <v>27</v>
      </c>
      <c r="R33" s="8">
        <v>0.019</v>
      </c>
      <c r="S33" s="9">
        <v>109.16</v>
      </c>
      <c r="T33" s="11">
        <f t="shared" si="6"/>
        <v>10.447966309287182</v>
      </c>
      <c r="U33" s="7"/>
      <c r="V33" s="7"/>
      <c r="W33" s="7"/>
      <c r="X33" t="s">
        <v>451</v>
      </c>
      <c r="AA33">
        <f t="shared" si="7"/>
        <v>9.017684634489592</v>
      </c>
      <c r="AB33">
        <f t="shared" si="8"/>
        <v>80.28169014084507</v>
      </c>
    </row>
    <row r="34" spans="1:28" ht="12.75">
      <c r="A34" t="s">
        <v>552</v>
      </c>
      <c r="B34" t="s">
        <v>553</v>
      </c>
      <c r="C34">
        <v>5</v>
      </c>
      <c r="D34">
        <v>55</v>
      </c>
      <c r="E34">
        <v>26</v>
      </c>
      <c r="F34" t="s">
        <v>2</v>
      </c>
      <c r="G34">
        <v>54</v>
      </c>
      <c r="H34">
        <v>34</v>
      </c>
      <c r="I34">
        <v>-4.3</v>
      </c>
      <c r="J34">
        <v>-7.3</v>
      </c>
      <c r="K34">
        <f aca="true" t="shared" si="9" ref="K34:K65">SUMSQ(I34,J34)</f>
        <v>71.78</v>
      </c>
      <c r="L34">
        <f aca="true" t="shared" si="10" ref="L34:L65">SQRT(K34)</f>
        <v>8.472307831990053</v>
      </c>
      <c r="M34" s="1" t="b">
        <f aca="true" t="shared" si="11" ref="M34:M65">AND(I34&lt;0,J34&lt;0,(ISNUMBER(I34)),(ISNUMBER(J34)))</f>
        <v>1</v>
      </c>
      <c r="N34" s="2" t="b">
        <f aca="true" t="shared" si="12" ref="N34:N65">AND(I34&lt;0,J34&gt;0,(ISNUMBER(I34)),(ISNUMBER(J34)))</f>
        <v>0</v>
      </c>
      <c r="O34" s="3" t="b">
        <f aca="true" t="shared" si="13" ref="O34:O65">AND(I34&gt;0,J34&lt;0,(ISNUMBER(I34)),(ISNUMBER(J34)))</f>
        <v>0</v>
      </c>
      <c r="P34" s="4" t="b">
        <f aca="true" t="shared" si="14" ref="P34:P65">AND(I34&gt;0,J34&gt;0,(ISNUMBER(I34)),(ISNUMBER(J34)))</f>
        <v>0</v>
      </c>
      <c r="Q34" s="5" t="s">
        <v>27</v>
      </c>
      <c r="R34" s="8">
        <v>0.019</v>
      </c>
      <c r="S34" s="9">
        <v>115.6</v>
      </c>
      <c r="T34" s="11">
        <f aca="true" t="shared" si="15" ref="T34:T65">SQRT(S34)</f>
        <v>10.75174404457249</v>
      </c>
      <c r="U34" s="7"/>
      <c r="V34" s="7"/>
      <c r="W34" s="7"/>
      <c r="X34" t="s">
        <v>451</v>
      </c>
      <c r="AA34">
        <f t="shared" si="7"/>
        <v>3.2920285699850926</v>
      </c>
      <c r="AB34">
        <f t="shared" si="8"/>
        <v>80.28169014084507</v>
      </c>
    </row>
    <row r="35" spans="1:28" ht="12.75">
      <c r="A35" t="s">
        <v>934</v>
      </c>
      <c r="B35" t="s">
        <v>935</v>
      </c>
      <c r="C35">
        <v>10</v>
      </c>
      <c r="D35">
        <v>23</v>
      </c>
      <c r="E35">
        <v>57</v>
      </c>
      <c r="F35">
        <v>-3</v>
      </c>
      <c r="G35">
        <v>11</v>
      </c>
      <c r="H35">
        <v>29</v>
      </c>
      <c r="I35">
        <v>-32.6</v>
      </c>
      <c r="J35">
        <v>-11.7</v>
      </c>
      <c r="K35">
        <f t="shared" si="9"/>
        <v>1199.65</v>
      </c>
      <c r="L35">
        <f t="shared" si="10"/>
        <v>34.63596396810691</v>
      </c>
      <c r="M35" s="1" t="b">
        <f t="shared" si="11"/>
        <v>1</v>
      </c>
      <c r="N35" s="2" t="b">
        <f t="shared" si="12"/>
        <v>0</v>
      </c>
      <c r="O35" s="3" t="b">
        <f t="shared" si="13"/>
        <v>0</v>
      </c>
      <c r="P35" s="4" t="b">
        <f t="shared" si="14"/>
        <v>0</v>
      </c>
      <c r="Q35" s="5" t="s">
        <v>936</v>
      </c>
      <c r="R35" s="8">
        <v>0.019</v>
      </c>
      <c r="S35" s="9">
        <v>121.05</v>
      </c>
      <c r="T35" s="11">
        <f t="shared" si="15"/>
        <v>11.002272492535349</v>
      </c>
      <c r="U35" s="7"/>
      <c r="V35" s="7"/>
      <c r="W35" s="7"/>
      <c r="X35" t="s">
        <v>937</v>
      </c>
      <c r="AA35">
        <f t="shared" si="7"/>
        <v>13.45826723876244</v>
      </c>
      <c r="AB35">
        <f t="shared" si="8"/>
        <v>80.28169014084507</v>
      </c>
    </row>
    <row r="36" spans="1:28" ht="12.75">
      <c r="A36" t="s">
        <v>78</v>
      </c>
      <c r="B36" t="s">
        <v>79</v>
      </c>
      <c r="C36">
        <v>3</v>
      </c>
      <c r="D36">
        <v>12</v>
      </c>
      <c r="E36">
        <v>53</v>
      </c>
      <c r="F36" t="s">
        <v>2</v>
      </c>
      <c r="G36">
        <v>42</v>
      </c>
      <c r="H36">
        <v>34</v>
      </c>
      <c r="I36">
        <v>8.8</v>
      </c>
      <c r="J36">
        <v>-21.2</v>
      </c>
      <c r="K36">
        <f t="shared" si="9"/>
        <v>526.88</v>
      </c>
      <c r="L36">
        <f t="shared" si="10"/>
        <v>22.953866776645715</v>
      </c>
      <c r="M36" s="1" t="b">
        <f t="shared" si="11"/>
        <v>0</v>
      </c>
      <c r="N36" s="2" t="b">
        <f t="shared" si="12"/>
        <v>0</v>
      </c>
      <c r="O36" s="3" t="b">
        <f t="shared" si="13"/>
        <v>1</v>
      </c>
      <c r="P36" s="4" t="b">
        <f t="shared" si="14"/>
        <v>0</v>
      </c>
      <c r="Q36" s="5" t="s">
        <v>12</v>
      </c>
      <c r="R36" s="8">
        <v>0.0195</v>
      </c>
      <c r="S36" s="9">
        <v>133.94</v>
      </c>
      <c r="T36" s="11">
        <f t="shared" si="15"/>
        <v>11.573245007343447</v>
      </c>
      <c r="U36" s="7"/>
      <c r="V36" s="7"/>
      <c r="W36" s="7"/>
      <c r="X36" t="s">
        <v>9</v>
      </c>
      <c r="AA36">
        <f t="shared" si="7"/>
        <v>9.153743435407701</v>
      </c>
      <c r="AB36">
        <f t="shared" si="8"/>
        <v>82.3943661971831</v>
      </c>
    </row>
    <row r="37" spans="1:28" ht="12.75">
      <c r="A37" t="s">
        <v>80</v>
      </c>
      <c r="B37" t="s">
        <v>81</v>
      </c>
      <c r="C37">
        <v>16</v>
      </c>
      <c r="D37">
        <v>5</v>
      </c>
      <c r="E37">
        <v>12</v>
      </c>
      <c r="F37" t="s">
        <v>2</v>
      </c>
      <c r="G37">
        <v>39</v>
      </c>
      <c r="H37">
        <v>52</v>
      </c>
      <c r="I37">
        <v>1.6</v>
      </c>
      <c r="J37">
        <v>-4.1</v>
      </c>
      <c r="K37">
        <f t="shared" si="9"/>
        <v>19.369999999999997</v>
      </c>
      <c r="L37">
        <f t="shared" si="10"/>
        <v>4.401136216933077</v>
      </c>
      <c r="M37" s="1" t="b">
        <f t="shared" si="11"/>
        <v>0</v>
      </c>
      <c r="N37" s="2" t="b">
        <f t="shared" si="12"/>
        <v>0</v>
      </c>
      <c r="O37" s="3" t="b">
        <f t="shared" si="13"/>
        <v>1</v>
      </c>
      <c r="P37" s="4" t="b">
        <f t="shared" si="14"/>
        <v>0</v>
      </c>
      <c r="Q37" s="5" t="s">
        <v>27</v>
      </c>
      <c r="R37" s="8">
        <v>0.02</v>
      </c>
      <c r="S37" s="9">
        <v>137.93</v>
      </c>
      <c r="T37" s="11">
        <f t="shared" si="15"/>
        <v>11.744360348695029</v>
      </c>
      <c r="U37" s="7"/>
      <c r="V37" s="7"/>
      <c r="W37" s="7"/>
      <c r="X37" t="s">
        <v>9</v>
      </c>
      <c r="AA37">
        <f t="shared" si="7"/>
        <v>1.8001267005596695</v>
      </c>
      <c r="AB37">
        <f t="shared" si="8"/>
        <v>84.50704225352112</v>
      </c>
    </row>
    <row r="38" spans="1:28" ht="12.75">
      <c r="A38" t="s">
        <v>554</v>
      </c>
      <c r="B38" t="s">
        <v>383</v>
      </c>
      <c r="C38">
        <v>9</v>
      </c>
      <c r="D38">
        <v>46</v>
      </c>
      <c r="E38">
        <v>49</v>
      </c>
      <c r="F38" t="s">
        <v>2</v>
      </c>
      <c r="G38">
        <v>2</v>
      </c>
      <c r="H38">
        <v>38</v>
      </c>
      <c r="I38">
        <v>3.4</v>
      </c>
      <c r="J38">
        <v>0.3</v>
      </c>
      <c r="K38">
        <f t="shared" si="9"/>
        <v>11.649999999999999</v>
      </c>
      <c r="L38">
        <f t="shared" si="10"/>
        <v>3.413209633175202</v>
      </c>
      <c r="M38" s="1" t="b">
        <f t="shared" si="11"/>
        <v>0</v>
      </c>
      <c r="N38" s="2" t="b">
        <f t="shared" si="12"/>
        <v>0</v>
      </c>
      <c r="O38" s="3" t="b">
        <f t="shared" si="13"/>
        <v>0</v>
      </c>
      <c r="P38" s="4" t="b">
        <f t="shared" si="14"/>
        <v>1</v>
      </c>
      <c r="Q38" s="5" t="s">
        <v>27</v>
      </c>
      <c r="R38" s="8">
        <v>0.02</v>
      </c>
      <c r="S38" s="9">
        <v>149</v>
      </c>
      <c r="T38" s="11">
        <f t="shared" si="15"/>
        <v>12.206555615733702</v>
      </c>
      <c r="U38" s="7"/>
      <c r="V38" s="7"/>
      <c r="W38" s="7"/>
      <c r="X38" t="s">
        <v>451</v>
      </c>
      <c r="AA38">
        <f t="shared" si="7"/>
        <v>1.3960508133437726</v>
      </c>
      <c r="AB38">
        <f t="shared" si="8"/>
        <v>84.50704225352112</v>
      </c>
    </row>
    <row r="39" spans="1:28" ht="12.75">
      <c r="A39" t="s">
        <v>555</v>
      </c>
      <c r="B39" t="s">
        <v>556</v>
      </c>
      <c r="C39">
        <v>5</v>
      </c>
      <c r="D39">
        <v>48</v>
      </c>
      <c r="E39">
        <v>8</v>
      </c>
      <c r="F39" t="s">
        <v>2</v>
      </c>
      <c r="G39">
        <v>15</v>
      </c>
      <c r="H39">
        <v>23</v>
      </c>
      <c r="I39">
        <v>1.6</v>
      </c>
      <c r="J39">
        <v>2.6</v>
      </c>
      <c r="K39">
        <f t="shared" si="9"/>
        <v>9.32</v>
      </c>
      <c r="L39">
        <f t="shared" si="10"/>
        <v>3.0528675044947495</v>
      </c>
      <c r="M39" s="1" t="b">
        <f t="shared" si="11"/>
        <v>0</v>
      </c>
      <c r="N39" s="2" t="b">
        <f t="shared" si="12"/>
        <v>0</v>
      </c>
      <c r="O39" s="3" t="b">
        <f t="shared" si="13"/>
        <v>0</v>
      </c>
      <c r="P39" s="4" t="b">
        <f t="shared" si="14"/>
        <v>1</v>
      </c>
      <c r="Q39" s="5" t="s">
        <v>27</v>
      </c>
      <c r="R39" s="8">
        <v>0.02</v>
      </c>
      <c r="S39" s="9">
        <v>149.65</v>
      </c>
      <c r="T39" s="11">
        <f t="shared" si="15"/>
        <v>12.23315167894194</v>
      </c>
      <c r="U39" s="7"/>
      <c r="V39" s="7"/>
      <c r="W39" s="7"/>
      <c r="X39" t="s">
        <v>451</v>
      </c>
      <c r="AA39">
        <f t="shared" si="7"/>
        <v>1.2486658074722186</v>
      </c>
      <c r="AB39">
        <f t="shared" si="8"/>
        <v>84.50704225352112</v>
      </c>
    </row>
    <row r="40" spans="1:28" ht="12.75">
      <c r="A40" t="s">
        <v>82</v>
      </c>
      <c r="B40" t="s">
        <v>83</v>
      </c>
      <c r="C40">
        <v>7</v>
      </c>
      <c r="D40">
        <v>4</v>
      </c>
      <c r="E40">
        <v>0</v>
      </c>
      <c r="F40" t="s">
        <v>2</v>
      </c>
      <c r="G40">
        <v>40</v>
      </c>
      <c r="H40">
        <v>30</v>
      </c>
      <c r="I40">
        <v>-18.3</v>
      </c>
      <c r="J40">
        <v>10.4</v>
      </c>
      <c r="K40">
        <f t="shared" si="9"/>
        <v>443.05000000000007</v>
      </c>
      <c r="L40">
        <f t="shared" si="10"/>
        <v>21.048752932181042</v>
      </c>
      <c r="M40" s="1" t="b">
        <f t="shared" si="11"/>
        <v>0</v>
      </c>
      <c r="N40" s="2" t="b">
        <f t="shared" si="12"/>
        <v>1</v>
      </c>
      <c r="O40" s="3" t="b">
        <f t="shared" si="13"/>
        <v>0</v>
      </c>
      <c r="P40" s="4" t="b">
        <f t="shared" si="14"/>
        <v>0</v>
      </c>
      <c r="Q40" s="5" t="s">
        <v>8</v>
      </c>
      <c r="R40" s="8">
        <v>0.021</v>
      </c>
      <c r="S40" s="9">
        <v>151.7</v>
      </c>
      <c r="T40" s="11">
        <f t="shared" si="15"/>
        <v>12.31665539016173</v>
      </c>
      <c r="U40" s="7"/>
      <c r="V40" s="7"/>
      <c r="W40" s="7"/>
      <c r="X40" t="s">
        <v>9</v>
      </c>
      <c r="AA40">
        <f t="shared" si="7"/>
        <v>9.039698231099498</v>
      </c>
      <c r="AB40">
        <f t="shared" si="8"/>
        <v>88.73239436619718</v>
      </c>
    </row>
    <row r="41" spans="1:28" ht="12.75">
      <c r="A41" t="s">
        <v>250</v>
      </c>
      <c r="B41" t="s">
        <v>251</v>
      </c>
      <c r="C41">
        <v>10</v>
      </c>
      <c r="D41">
        <v>56</v>
      </c>
      <c r="E41">
        <v>10</v>
      </c>
      <c r="F41" t="s">
        <v>2</v>
      </c>
      <c r="G41">
        <v>23</v>
      </c>
      <c r="H41">
        <v>44</v>
      </c>
      <c r="I41">
        <v>10.7</v>
      </c>
      <c r="J41">
        <v>-6.1</v>
      </c>
      <c r="K41">
        <f t="shared" si="9"/>
        <v>151.7</v>
      </c>
      <c r="L41">
        <f t="shared" si="10"/>
        <v>12.31665539016173</v>
      </c>
      <c r="M41" s="1" t="b">
        <f t="shared" si="11"/>
        <v>0</v>
      </c>
      <c r="N41" s="2" t="b">
        <f t="shared" si="12"/>
        <v>0</v>
      </c>
      <c r="O41" s="3" t="b">
        <f t="shared" si="13"/>
        <v>1</v>
      </c>
      <c r="P41" s="4" t="b">
        <f t="shared" si="14"/>
        <v>0</v>
      </c>
      <c r="Q41" s="5" t="s">
        <v>8</v>
      </c>
      <c r="R41" s="8">
        <v>0.021</v>
      </c>
      <c r="S41" s="9">
        <v>156.34</v>
      </c>
      <c r="T41" s="11">
        <f t="shared" si="15"/>
        <v>12.503599481749246</v>
      </c>
      <c r="U41" s="7"/>
      <c r="V41" s="7"/>
      <c r="W41" s="7"/>
      <c r="X41" t="s">
        <v>210</v>
      </c>
      <c r="AA41">
        <f t="shared" si="7"/>
        <v>5.289569805025513</v>
      </c>
      <c r="AB41">
        <f t="shared" si="8"/>
        <v>88.73239436619718</v>
      </c>
    </row>
    <row r="42" spans="1:28" ht="12.75">
      <c r="A42" t="s">
        <v>557</v>
      </c>
      <c r="B42" t="s">
        <v>558</v>
      </c>
      <c r="C42">
        <v>7</v>
      </c>
      <c r="D42">
        <v>15</v>
      </c>
      <c r="E42">
        <v>30</v>
      </c>
      <c r="F42" t="s">
        <v>2</v>
      </c>
      <c r="G42">
        <v>25</v>
      </c>
      <c r="H42">
        <v>42</v>
      </c>
      <c r="I42">
        <v>4.2</v>
      </c>
      <c r="J42">
        <v>-6.6</v>
      </c>
      <c r="K42">
        <f t="shared" si="9"/>
        <v>61.199999999999996</v>
      </c>
      <c r="L42">
        <f t="shared" si="10"/>
        <v>7.8230428862431785</v>
      </c>
      <c r="M42" s="1" t="b">
        <f t="shared" si="11"/>
        <v>0</v>
      </c>
      <c r="N42" s="2" t="b">
        <f t="shared" si="12"/>
        <v>0</v>
      </c>
      <c r="O42" s="3" t="b">
        <f t="shared" si="13"/>
        <v>1</v>
      </c>
      <c r="P42" s="4" t="b">
        <f t="shared" si="14"/>
        <v>0</v>
      </c>
      <c r="Q42" s="5" t="s">
        <v>27</v>
      </c>
      <c r="R42" s="8">
        <v>0.021</v>
      </c>
      <c r="S42" s="9">
        <v>158.77</v>
      </c>
      <c r="T42" s="11">
        <f t="shared" si="15"/>
        <v>12.600396819148198</v>
      </c>
      <c r="U42" s="7"/>
      <c r="V42" s="7"/>
      <c r="W42" s="7"/>
      <c r="X42" t="s">
        <v>451</v>
      </c>
      <c r="AA42">
        <f t="shared" si="7"/>
        <v>3.359721460384887</v>
      </c>
      <c r="AB42">
        <f t="shared" si="8"/>
        <v>88.73239436619718</v>
      </c>
    </row>
    <row r="43" spans="1:28" ht="12.75">
      <c r="A43" t="s">
        <v>559</v>
      </c>
      <c r="B43" t="s">
        <v>560</v>
      </c>
      <c r="C43">
        <v>10</v>
      </c>
      <c r="D43">
        <v>39</v>
      </c>
      <c r="E43">
        <v>58</v>
      </c>
      <c r="F43" t="s">
        <v>2</v>
      </c>
      <c r="G43">
        <v>5</v>
      </c>
      <c r="H43">
        <v>26</v>
      </c>
      <c r="I43">
        <v>-2.7</v>
      </c>
      <c r="J43">
        <v>-1.8</v>
      </c>
      <c r="K43">
        <f t="shared" si="9"/>
        <v>10.530000000000001</v>
      </c>
      <c r="L43">
        <f t="shared" si="10"/>
        <v>3.2449961479175906</v>
      </c>
      <c r="M43" s="1" t="b">
        <f t="shared" si="11"/>
        <v>1</v>
      </c>
      <c r="N43" s="2" t="b">
        <f t="shared" si="12"/>
        <v>0</v>
      </c>
      <c r="O43" s="3" t="b">
        <f t="shared" si="13"/>
        <v>0</v>
      </c>
      <c r="P43" s="4" t="b">
        <f t="shared" si="14"/>
        <v>0</v>
      </c>
      <c r="Q43" s="5" t="s">
        <v>27</v>
      </c>
      <c r="R43" s="8">
        <v>0.021</v>
      </c>
      <c r="S43" s="9">
        <v>161.32</v>
      </c>
      <c r="T43" s="11">
        <f t="shared" si="15"/>
        <v>12.701181047445942</v>
      </c>
      <c r="U43" s="7"/>
      <c r="V43" s="7"/>
      <c r="W43" s="7"/>
      <c r="X43" t="s">
        <v>451</v>
      </c>
      <c r="AA43">
        <f t="shared" si="7"/>
        <v>1.3936115851028616</v>
      </c>
      <c r="AB43">
        <f t="shared" si="8"/>
        <v>88.73239436619718</v>
      </c>
    </row>
    <row r="44" spans="1:28" ht="12.75">
      <c r="A44" t="s">
        <v>561</v>
      </c>
      <c r="B44" t="s">
        <v>562</v>
      </c>
      <c r="C44">
        <v>21</v>
      </c>
      <c r="D44">
        <v>21</v>
      </c>
      <c r="E44">
        <v>2</v>
      </c>
      <c r="F44" t="s">
        <v>2</v>
      </c>
      <c r="G44">
        <v>10</v>
      </c>
      <c r="H44">
        <v>50</v>
      </c>
      <c r="I44">
        <v>10.6</v>
      </c>
      <c r="J44">
        <v>1.8</v>
      </c>
      <c r="K44">
        <f t="shared" si="9"/>
        <v>115.6</v>
      </c>
      <c r="L44">
        <f t="shared" si="10"/>
        <v>10.75174404457249</v>
      </c>
      <c r="M44" s="1" t="b">
        <f t="shared" si="11"/>
        <v>0</v>
      </c>
      <c r="N44" s="2" t="b">
        <f t="shared" si="12"/>
        <v>0</v>
      </c>
      <c r="O44" s="3" t="b">
        <f t="shared" si="13"/>
        <v>0</v>
      </c>
      <c r="P44" s="4" t="b">
        <f t="shared" si="14"/>
        <v>1</v>
      </c>
      <c r="Q44" s="5" t="s">
        <v>27</v>
      </c>
      <c r="R44" s="8">
        <v>0.021</v>
      </c>
      <c r="S44" s="9">
        <v>166.45</v>
      </c>
      <c r="T44" s="11">
        <f t="shared" si="15"/>
        <v>12.901550294441362</v>
      </c>
      <c r="U44" s="7"/>
      <c r="V44" s="7"/>
      <c r="W44" s="7"/>
      <c r="X44" t="s">
        <v>451</v>
      </c>
      <c r="AA44">
        <f t="shared" si="7"/>
        <v>4.617495484607104</v>
      </c>
      <c r="AB44">
        <f t="shared" si="8"/>
        <v>88.73239436619718</v>
      </c>
    </row>
    <row r="45" spans="1:28" ht="12.75">
      <c r="A45" t="s">
        <v>84</v>
      </c>
      <c r="B45" t="s">
        <v>85</v>
      </c>
      <c r="C45">
        <v>22</v>
      </c>
      <c r="D45">
        <v>53</v>
      </c>
      <c r="E45">
        <v>30</v>
      </c>
      <c r="F45" t="s">
        <v>2</v>
      </c>
      <c r="G45">
        <v>38</v>
      </c>
      <c r="H45">
        <v>43</v>
      </c>
      <c r="I45">
        <v>0</v>
      </c>
      <c r="J45">
        <v>-4.7</v>
      </c>
      <c r="K45">
        <f t="shared" si="9"/>
        <v>22.090000000000003</v>
      </c>
      <c r="L45">
        <f t="shared" si="10"/>
        <v>4.7</v>
      </c>
      <c r="M45" s="1" t="b">
        <f t="shared" si="11"/>
        <v>0</v>
      </c>
      <c r="N45" s="2" t="b">
        <f t="shared" si="12"/>
        <v>0</v>
      </c>
      <c r="O45" s="3" t="b">
        <f t="shared" si="13"/>
        <v>0</v>
      </c>
      <c r="P45" s="4" t="b">
        <f t="shared" si="14"/>
        <v>0</v>
      </c>
      <c r="Q45" s="5" t="s">
        <v>27</v>
      </c>
      <c r="R45" s="8">
        <v>0.0213</v>
      </c>
      <c r="S45" s="9">
        <v>173.62</v>
      </c>
      <c r="T45" s="11">
        <f t="shared" si="15"/>
        <v>13.176494222667879</v>
      </c>
      <c r="U45" s="7"/>
      <c r="V45" s="7"/>
      <c r="W45" s="7"/>
      <c r="X45" t="s">
        <v>9</v>
      </c>
      <c r="AA45">
        <f t="shared" si="7"/>
        <v>2.04732</v>
      </c>
      <c r="AB45">
        <f t="shared" si="8"/>
        <v>90</v>
      </c>
    </row>
    <row r="46" spans="1:28" ht="12.75">
      <c r="A46" t="s">
        <v>966</v>
      </c>
      <c r="B46" t="s">
        <v>967</v>
      </c>
      <c r="C46">
        <v>11</v>
      </c>
      <c r="D46">
        <v>3</v>
      </c>
      <c r="E46">
        <v>12</v>
      </c>
      <c r="F46" t="s">
        <v>2</v>
      </c>
      <c r="G46">
        <v>4</v>
      </c>
      <c r="H46">
        <v>38</v>
      </c>
      <c r="I46">
        <v>1.5</v>
      </c>
      <c r="J46">
        <v>9</v>
      </c>
      <c r="K46">
        <f t="shared" si="9"/>
        <v>83.25</v>
      </c>
      <c r="L46">
        <f t="shared" si="10"/>
        <v>9.12414379544733</v>
      </c>
      <c r="M46" s="1" t="b">
        <f t="shared" si="11"/>
        <v>0</v>
      </c>
      <c r="N46" s="2" t="b">
        <f t="shared" si="12"/>
        <v>0</v>
      </c>
      <c r="O46" s="3" t="b">
        <f t="shared" si="13"/>
        <v>0</v>
      </c>
      <c r="P46" s="4" t="b">
        <f t="shared" si="14"/>
        <v>1</v>
      </c>
      <c r="Q46" s="5" t="s">
        <v>12</v>
      </c>
      <c r="R46" s="8">
        <v>0.022</v>
      </c>
      <c r="S46" s="9">
        <v>184.05</v>
      </c>
      <c r="T46" s="11">
        <f t="shared" si="15"/>
        <v>13.566502865514016</v>
      </c>
      <c r="U46" s="7"/>
      <c r="V46" s="7"/>
      <c r="W46" s="7"/>
      <c r="X46" t="s">
        <v>968</v>
      </c>
      <c r="AA46">
        <f t="shared" si="7"/>
        <v>4.1050936535460485</v>
      </c>
      <c r="AB46">
        <f t="shared" si="8"/>
        <v>92.95774647887323</v>
      </c>
    </row>
    <row r="47" spans="1:28" ht="12.75">
      <c r="A47" t="s">
        <v>252</v>
      </c>
      <c r="B47" t="s">
        <v>253</v>
      </c>
      <c r="C47">
        <v>10</v>
      </c>
      <c r="D47">
        <v>52</v>
      </c>
      <c r="E47">
        <v>31</v>
      </c>
      <c r="F47" t="s">
        <v>2</v>
      </c>
      <c r="G47">
        <v>13</v>
      </c>
      <c r="H47">
        <v>41</v>
      </c>
      <c r="I47">
        <v>11.5</v>
      </c>
      <c r="J47">
        <v>1.3</v>
      </c>
      <c r="K47">
        <f t="shared" si="9"/>
        <v>133.94</v>
      </c>
      <c r="L47">
        <f t="shared" si="10"/>
        <v>11.573245007343447</v>
      </c>
      <c r="M47" s="1" t="b">
        <f t="shared" si="11"/>
        <v>0</v>
      </c>
      <c r="N47" s="2" t="b">
        <f t="shared" si="12"/>
        <v>0</v>
      </c>
      <c r="O47" s="3" t="b">
        <f t="shared" si="13"/>
        <v>0</v>
      </c>
      <c r="P47" s="4" t="b">
        <f t="shared" si="14"/>
        <v>1</v>
      </c>
      <c r="Q47" s="5" t="s">
        <v>8</v>
      </c>
      <c r="R47" s="8">
        <v>0.022</v>
      </c>
      <c r="S47" s="9">
        <v>208.72</v>
      </c>
      <c r="T47" s="11">
        <f t="shared" si="15"/>
        <v>14.44714504668656</v>
      </c>
      <c r="U47" s="7"/>
      <c r="V47" s="7"/>
      <c r="W47" s="7"/>
      <c r="X47" t="s">
        <v>210</v>
      </c>
      <c r="AA47">
        <f t="shared" si="7"/>
        <v>5.206982232599704</v>
      </c>
      <c r="AB47">
        <f t="shared" si="8"/>
        <v>92.95774647887323</v>
      </c>
    </row>
    <row r="48" spans="1:28" ht="12.75">
      <c r="A48" t="s">
        <v>254</v>
      </c>
      <c r="B48" t="s">
        <v>255</v>
      </c>
      <c r="C48">
        <v>23</v>
      </c>
      <c r="D48">
        <v>59</v>
      </c>
      <c r="E48">
        <v>31</v>
      </c>
      <c r="F48" t="s">
        <v>2</v>
      </c>
      <c r="G48">
        <v>12</v>
      </c>
      <c r="H48">
        <v>10</v>
      </c>
      <c r="I48">
        <v>-2.2</v>
      </c>
      <c r="J48">
        <v>-5.8</v>
      </c>
      <c r="K48">
        <f t="shared" si="9"/>
        <v>38.480000000000004</v>
      </c>
      <c r="L48">
        <f t="shared" si="10"/>
        <v>6.203224967708329</v>
      </c>
      <c r="M48" s="1" t="b">
        <f t="shared" si="11"/>
        <v>1</v>
      </c>
      <c r="N48" s="2" t="b">
        <f t="shared" si="12"/>
        <v>0</v>
      </c>
      <c r="O48" s="3" t="b">
        <f t="shared" si="13"/>
        <v>0</v>
      </c>
      <c r="P48" s="4" t="b">
        <f t="shared" si="14"/>
        <v>0</v>
      </c>
      <c r="Q48" s="5" t="s">
        <v>75</v>
      </c>
      <c r="R48" s="8">
        <v>0.022</v>
      </c>
      <c r="S48" s="9">
        <v>273.96</v>
      </c>
      <c r="T48" s="11">
        <f t="shared" si="15"/>
        <v>16.551737068960467</v>
      </c>
      <c r="U48" s="7"/>
      <c r="V48" s="7"/>
      <c r="W48" s="7"/>
      <c r="X48" t="s">
        <v>210</v>
      </c>
      <c r="AA48">
        <f t="shared" si="7"/>
        <v>2.7909270192742937</v>
      </c>
      <c r="AB48">
        <f t="shared" si="8"/>
        <v>92.95774647887323</v>
      </c>
    </row>
    <row r="49" spans="1:28" ht="12.75">
      <c r="A49" t="s">
        <v>563</v>
      </c>
      <c r="B49" t="s">
        <v>564</v>
      </c>
      <c r="C49">
        <v>17</v>
      </c>
      <c r="D49">
        <v>11</v>
      </c>
      <c r="E49">
        <v>3</v>
      </c>
      <c r="F49" t="s">
        <v>2</v>
      </c>
      <c r="G49">
        <v>50</v>
      </c>
      <c r="H49">
        <v>27</v>
      </c>
      <c r="I49">
        <v>-40</v>
      </c>
      <c r="J49">
        <v>49.1</v>
      </c>
      <c r="K49">
        <f t="shared" si="9"/>
        <v>4010.81</v>
      </c>
      <c r="L49">
        <f t="shared" si="10"/>
        <v>63.33095609573568</v>
      </c>
      <c r="M49" s="1" t="b">
        <f t="shared" si="11"/>
        <v>0</v>
      </c>
      <c r="N49" s="2" t="b">
        <f t="shared" si="12"/>
        <v>1</v>
      </c>
      <c r="O49" s="3" t="b">
        <f t="shared" si="13"/>
        <v>0</v>
      </c>
      <c r="P49" s="4" t="b">
        <f t="shared" si="14"/>
        <v>0</v>
      </c>
      <c r="Q49" s="5" t="s">
        <v>27</v>
      </c>
      <c r="R49" s="8">
        <v>0.022</v>
      </c>
      <c r="S49" s="9">
        <v>283.3</v>
      </c>
      <c r="T49" s="11">
        <f t="shared" si="15"/>
        <v>16.831518053936787</v>
      </c>
      <c r="U49" s="7"/>
      <c r="V49" s="7"/>
      <c r="W49" s="7"/>
      <c r="X49" t="s">
        <v>451</v>
      </c>
      <c r="AA49">
        <f t="shared" si="7"/>
        <v>28.493578331298313</v>
      </c>
      <c r="AB49">
        <f t="shared" si="8"/>
        <v>92.95774647887323</v>
      </c>
    </row>
    <row r="50" spans="1:28" ht="12.75">
      <c r="A50" t="s">
        <v>565</v>
      </c>
      <c r="B50" t="s">
        <v>566</v>
      </c>
      <c r="C50">
        <v>6</v>
      </c>
      <c r="D50">
        <v>12</v>
      </c>
      <c r="E50">
        <v>25</v>
      </c>
      <c r="F50" t="s">
        <v>2</v>
      </c>
      <c r="G50">
        <v>26</v>
      </c>
      <c r="H50">
        <v>17</v>
      </c>
      <c r="I50">
        <v>-3.2</v>
      </c>
      <c r="J50">
        <v>11.3</v>
      </c>
      <c r="K50">
        <f t="shared" si="9"/>
        <v>137.93</v>
      </c>
      <c r="L50">
        <f t="shared" si="10"/>
        <v>11.744360348695029</v>
      </c>
      <c r="M50" s="1" t="b">
        <f t="shared" si="11"/>
        <v>0</v>
      </c>
      <c r="N50" s="2" t="b">
        <f t="shared" si="12"/>
        <v>1</v>
      </c>
      <c r="O50" s="3" t="b">
        <f t="shared" si="13"/>
        <v>0</v>
      </c>
      <c r="P50" s="4" t="b">
        <f t="shared" si="14"/>
        <v>0</v>
      </c>
      <c r="Q50" s="5" t="s">
        <v>8</v>
      </c>
      <c r="R50" s="8">
        <v>0.022</v>
      </c>
      <c r="S50" s="9">
        <v>300.89</v>
      </c>
      <c r="T50" s="11">
        <f t="shared" si="15"/>
        <v>17.346181135915767</v>
      </c>
      <c r="U50" s="7"/>
      <c r="V50" s="7"/>
      <c r="W50" s="7"/>
      <c r="X50" t="s">
        <v>451</v>
      </c>
      <c r="AA50">
        <f t="shared" si="7"/>
        <v>5.283969675756534</v>
      </c>
      <c r="AB50">
        <f t="shared" si="8"/>
        <v>92.95774647887323</v>
      </c>
    </row>
    <row r="51" spans="1:28" ht="12.75">
      <c r="A51" t="s">
        <v>256</v>
      </c>
      <c r="B51" t="s">
        <v>257</v>
      </c>
      <c r="C51">
        <v>10</v>
      </c>
      <c r="D51">
        <v>58</v>
      </c>
      <c r="E51">
        <v>45</v>
      </c>
      <c r="F51" t="s">
        <v>2</v>
      </c>
      <c r="G51">
        <v>29</v>
      </c>
      <c r="H51">
        <v>12</v>
      </c>
      <c r="I51">
        <v>-0.1</v>
      </c>
      <c r="J51">
        <v>12.6</v>
      </c>
      <c r="K51">
        <f t="shared" si="9"/>
        <v>158.76999999999998</v>
      </c>
      <c r="L51">
        <f t="shared" si="10"/>
        <v>12.600396819148196</v>
      </c>
      <c r="M51" s="1" t="b">
        <f t="shared" si="11"/>
        <v>0</v>
      </c>
      <c r="N51" s="2" t="b">
        <f t="shared" si="12"/>
        <v>1</v>
      </c>
      <c r="O51" s="3" t="b">
        <f t="shared" si="13"/>
        <v>0</v>
      </c>
      <c r="P51" s="4" t="b">
        <f t="shared" si="14"/>
        <v>0</v>
      </c>
      <c r="Q51" s="5" t="s">
        <v>27</v>
      </c>
      <c r="R51" s="8">
        <v>0.023</v>
      </c>
      <c r="S51" s="9">
        <v>323.56</v>
      </c>
      <c r="T51" s="11">
        <f t="shared" si="15"/>
        <v>17.987773625437917</v>
      </c>
      <c r="U51" s="7"/>
      <c r="V51" s="7"/>
      <c r="W51" s="7"/>
      <c r="X51" t="s">
        <v>210</v>
      </c>
      <c r="AA51">
        <f t="shared" si="7"/>
        <v>5.926800734820748</v>
      </c>
      <c r="AB51">
        <f t="shared" si="8"/>
        <v>97.1830985915493</v>
      </c>
    </row>
    <row r="52" spans="1:28" ht="12.75">
      <c r="A52" t="s">
        <v>258</v>
      </c>
      <c r="B52" t="s">
        <v>259</v>
      </c>
      <c r="C52">
        <v>13</v>
      </c>
      <c r="D52">
        <v>37</v>
      </c>
      <c r="E52">
        <v>29</v>
      </c>
      <c r="F52" t="s">
        <v>2</v>
      </c>
      <c r="G52">
        <v>6</v>
      </c>
      <c r="H52">
        <v>11</v>
      </c>
      <c r="I52">
        <v>-4.8</v>
      </c>
      <c r="J52">
        <v>9.9</v>
      </c>
      <c r="K52">
        <f t="shared" si="9"/>
        <v>121.05000000000001</v>
      </c>
      <c r="L52">
        <f t="shared" si="10"/>
        <v>11.002272492535349</v>
      </c>
      <c r="M52" s="1" t="b">
        <f t="shared" si="11"/>
        <v>0</v>
      </c>
      <c r="N52" s="2" t="b">
        <f t="shared" si="12"/>
        <v>1</v>
      </c>
      <c r="O52" s="3" t="b">
        <f t="shared" si="13"/>
        <v>0</v>
      </c>
      <c r="P52" s="4" t="b">
        <f t="shared" si="14"/>
        <v>0</v>
      </c>
      <c r="Q52" s="5" t="s">
        <v>27</v>
      </c>
      <c r="R52" s="8">
        <v>0.023</v>
      </c>
      <c r="S52" s="9">
        <v>357.32</v>
      </c>
      <c r="T52" s="11">
        <f t="shared" si="15"/>
        <v>18.902909828912584</v>
      </c>
      <c r="U52" s="7"/>
      <c r="V52" s="7"/>
      <c r="W52" s="7"/>
      <c r="X52" t="s">
        <v>210</v>
      </c>
      <c r="AA52">
        <f t="shared" si="7"/>
        <v>5.1750970726860634</v>
      </c>
      <c r="AB52">
        <f t="shared" si="8"/>
        <v>97.1830985915493</v>
      </c>
    </row>
    <row r="53" spans="1:28" ht="12.75">
      <c r="A53" t="s">
        <v>260</v>
      </c>
      <c r="B53" t="s">
        <v>261</v>
      </c>
      <c r="C53">
        <v>12</v>
      </c>
      <c r="D53">
        <v>31</v>
      </c>
      <c r="E53">
        <v>8</v>
      </c>
      <c r="F53" t="s">
        <v>2</v>
      </c>
      <c r="G53">
        <v>36</v>
      </c>
      <c r="H53">
        <v>48</v>
      </c>
      <c r="I53">
        <v>-0.6</v>
      </c>
      <c r="J53">
        <v>9</v>
      </c>
      <c r="K53">
        <f t="shared" si="9"/>
        <v>81.36</v>
      </c>
      <c r="L53">
        <f t="shared" si="10"/>
        <v>9.019977827023745</v>
      </c>
      <c r="M53" s="1" t="b">
        <f t="shared" si="11"/>
        <v>0</v>
      </c>
      <c r="N53" s="2" t="b">
        <f t="shared" si="12"/>
        <v>1</v>
      </c>
      <c r="O53" s="3" t="b">
        <f t="shared" si="13"/>
        <v>0</v>
      </c>
      <c r="P53" s="4" t="b">
        <f t="shared" si="14"/>
        <v>0</v>
      </c>
      <c r="Q53" s="5" t="s">
        <v>27</v>
      </c>
      <c r="R53" s="8">
        <v>0.023</v>
      </c>
      <c r="S53" s="9">
        <v>369.01</v>
      </c>
      <c r="T53" s="11">
        <f t="shared" si="15"/>
        <v>19.209633000138236</v>
      </c>
      <c r="U53" s="7"/>
      <c r="V53" s="7"/>
      <c r="W53" s="7"/>
      <c r="X53" t="s">
        <v>210</v>
      </c>
      <c r="AA53">
        <f t="shared" si="7"/>
        <v>4.242692669173028</v>
      </c>
      <c r="AB53">
        <f t="shared" si="8"/>
        <v>97.1830985915493</v>
      </c>
    </row>
    <row r="54" spans="1:28" ht="12.75">
      <c r="A54" t="s">
        <v>262</v>
      </c>
      <c r="B54" t="s">
        <v>263</v>
      </c>
      <c r="C54">
        <v>13</v>
      </c>
      <c r="D54">
        <v>44</v>
      </c>
      <c r="E54">
        <v>33</v>
      </c>
      <c r="F54" t="s">
        <v>2</v>
      </c>
      <c r="G54">
        <v>46</v>
      </c>
      <c r="H54">
        <v>44</v>
      </c>
      <c r="I54">
        <v>12</v>
      </c>
      <c r="J54">
        <v>13.4</v>
      </c>
      <c r="K54">
        <f t="shared" si="9"/>
        <v>323.56</v>
      </c>
      <c r="L54">
        <f t="shared" si="10"/>
        <v>17.987773625437917</v>
      </c>
      <c r="M54" s="1" t="b">
        <f t="shared" si="11"/>
        <v>0</v>
      </c>
      <c r="N54" s="2" t="b">
        <f t="shared" si="12"/>
        <v>0</v>
      </c>
      <c r="O54" s="3" t="b">
        <f t="shared" si="13"/>
        <v>0</v>
      </c>
      <c r="P54" s="4" t="b">
        <f t="shared" si="14"/>
        <v>1</v>
      </c>
      <c r="Q54" s="5" t="s">
        <v>27</v>
      </c>
      <c r="R54" s="8">
        <v>0.023</v>
      </c>
      <c r="S54" s="9">
        <v>370.9</v>
      </c>
      <c r="T54" s="11">
        <f t="shared" si="15"/>
        <v>19.25876423865249</v>
      </c>
      <c r="U54" s="7"/>
      <c r="V54" s="7"/>
      <c r="W54" s="7"/>
      <c r="X54" t="s">
        <v>210</v>
      </c>
      <c r="AA54">
        <f t="shared" si="7"/>
        <v>8.460840675987672</v>
      </c>
      <c r="AB54">
        <f t="shared" si="8"/>
        <v>97.1830985915493</v>
      </c>
    </row>
    <row r="55" spans="1:28" ht="12.75">
      <c r="A55" t="s">
        <v>567</v>
      </c>
      <c r="B55" t="s">
        <v>568</v>
      </c>
      <c r="C55">
        <v>3</v>
      </c>
      <c r="D55">
        <v>18</v>
      </c>
      <c r="E55">
        <v>39</v>
      </c>
      <c r="F55" t="s">
        <v>2</v>
      </c>
      <c r="G55">
        <v>36</v>
      </c>
      <c r="H55">
        <v>32</v>
      </c>
      <c r="I55">
        <v>2.5</v>
      </c>
      <c r="J55">
        <v>-8.6</v>
      </c>
      <c r="K55">
        <f t="shared" si="9"/>
        <v>80.21</v>
      </c>
      <c r="L55">
        <f t="shared" si="10"/>
        <v>8.956003573022958</v>
      </c>
      <c r="M55" s="1" t="b">
        <f t="shared" si="11"/>
        <v>0</v>
      </c>
      <c r="N55" s="2" t="b">
        <f t="shared" si="12"/>
        <v>0</v>
      </c>
      <c r="O55" s="3" t="b">
        <f t="shared" si="13"/>
        <v>1</v>
      </c>
      <c r="P55" s="4" t="b">
        <f t="shared" si="14"/>
        <v>0</v>
      </c>
      <c r="Q55" s="5" t="s">
        <v>8</v>
      </c>
      <c r="R55" s="8">
        <v>0.023</v>
      </c>
      <c r="S55" s="9">
        <v>383.76</v>
      </c>
      <c r="T55" s="11">
        <f t="shared" si="15"/>
        <v>19.58979326077741</v>
      </c>
      <c r="U55" s="7"/>
      <c r="V55" s="7"/>
      <c r="W55" s="7"/>
      <c r="X55" t="s">
        <v>451</v>
      </c>
      <c r="AA55">
        <f t="shared" si="7"/>
        <v>4.212601342601052</v>
      </c>
      <c r="AB55">
        <f t="shared" si="8"/>
        <v>97.1830985915493</v>
      </c>
    </row>
    <row r="56" spans="1:28" ht="12.75">
      <c r="A56" t="s">
        <v>569</v>
      </c>
      <c r="B56" t="s">
        <v>570</v>
      </c>
      <c r="C56">
        <v>18</v>
      </c>
      <c r="D56">
        <v>10</v>
      </c>
      <c r="E56">
        <v>50</v>
      </c>
      <c r="F56" t="s">
        <v>2</v>
      </c>
      <c r="G56">
        <v>6</v>
      </c>
      <c r="H56">
        <v>32</v>
      </c>
      <c r="I56">
        <v>-26</v>
      </c>
      <c r="J56">
        <v>91.3</v>
      </c>
      <c r="K56">
        <f t="shared" si="9"/>
        <v>9011.689999999999</v>
      </c>
      <c r="L56">
        <f t="shared" si="10"/>
        <v>94.92992152108837</v>
      </c>
      <c r="M56" s="1" t="b">
        <f t="shared" si="11"/>
        <v>0</v>
      </c>
      <c r="N56" s="2" t="b">
        <f t="shared" si="12"/>
        <v>1</v>
      </c>
      <c r="O56" s="3" t="b">
        <f t="shared" si="13"/>
        <v>0</v>
      </c>
      <c r="P56" s="4" t="b">
        <f t="shared" si="14"/>
        <v>0</v>
      </c>
      <c r="Q56" s="5" t="s">
        <v>27</v>
      </c>
      <c r="R56" s="8">
        <v>0.023</v>
      </c>
      <c r="S56" s="9">
        <v>384.4</v>
      </c>
      <c r="T56" s="11">
        <f t="shared" si="15"/>
        <v>19.60612149304395</v>
      </c>
      <c r="U56" s="7"/>
      <c r="V56" s="7"/>
      <c r="W56" s="7"/>
      <c r="X56" t="s">
        <v>451</v>
      </c>
      <c r="AA56">
        <f t="shared" si="7"/>
        <v>44.651826184764325</v>
      </c>
      <c r="AB56">
        <f t="shared" si="8"/>
        <v>97.1830985915493</v>
      </c>
    </row>
    <row r="57" spans="1:28" ht="12.75">
      <c r="A57" t="s">
        <v>571</v>
      </c>
      <c r="B57" t="s">
        <v>572</v>
      </c>
      <c r="C57">
        <v>10</v>
      </c>
      <c r="D57">
        <v>48</v>
      </c>
      <c r="E57">
        <v>34</v>
      </c>
      <c r="F57" t="s">
        <v>2</v>
      </c>
      <c r="G57">
        <v>22</v>
      </c>
      <c r="H57">
        <v>29</v>
      </c>
      <c r="I57">
        <v>6.1</v>
      </c>
      <c r="J57">
        <v>-0.3</v>
      </c>
      <c r="K57">
        <f t="shared" si="9"/>
        <v>37.3</v>
      </c>
      <c r="L57">
        <f t="shared" si="10"/>
        <v>6.107372593840988</v>
      </c>
      <c r="M57" s="1" t="b">
        <f t="shared" si="11"/>
        <v>0</v>
      </c>
      <c r="N57" s="2" t="b">
        <f t="shared" si="12"/>
        <v>0</v>
      </c>
      <c r="O57" s="3" t="b">
        <f t="shared" si="13"/>
        <v>1</v>
      </c>
      <c r="P57" s="4" t="b">
        <f t="shared" si="14"/>
        <v>0</v>
      </c>
      <c r="Q57" s="5" t="s">
        <v>398</v>
      </c>
      <c r="R57" s="8">
        <v>0.023</v>
      </c>
      <c r="S57" s="9">
        <v>384.84</v>
      </c>
      <c r="T57" s="11">
        <f t="shared" si="15"/>
        <v>19.617339269126177</v>
      </c>
      <c r="U57" s="7"/>
      <c r="V57" s="7"/>
      <c r="W57" s="7"/>
      <c r="X57" t="s">
        <v>451</v>
      </c>
      <c r="AA57">
        <f t="shared" si="7"/>
        <v>2.872701621745262</v>
      </c>
      <c r="AB57">
        <f t="shared" si="8"/>
        <v>97.1830985915493</v>
      </c>
    </row>
    <row r="58" spans="1:28" ht="12.75">
      <c r="A58" t="s">
        <v>573</v>
      </c>
      <c r="B58" t="s">
        <v>574</v>
      </c>
      <c r="C58">
        <v>11</v>
      </c>
      <c r="D58">
        <v>26</v>
      </c>
      <c r="E58">
        <v>2</v>
      </c>
      <c r="F58" t="s">
        <v>2</v>
      </c>
      <c r="G58">
        <v>59</v>
      </c>
      <c r="H58">
        <v>3</v>
      </c>
      <c r="I58">
        <v>0.3</v>
      </c>
      <c r="J58">
        <v>-12.5</v>
      </c>
      <c r="K58">
        <f t="shared" si="9"/>
        <v>156.34</v>
      </c>
      <c r="L58">
        <f t="shared" si="10"/>
        <v>12.503599481749246</v>
      </c>
      <c r="M58" s="1" t="b">
        <f t="shared" si="11"/>
        <v>0</v>
      </c>
      <c r="N58" s="2" t="b">
        <f t="shared" si="12"/>
        <v>0</v>
      </c>
      <c r="O58" s="3" t="b">
        <f t="shared" si="13"/>
        <v>1</v>
      </c>
      <c r="P58" s="4" t="b">
        <f t="shared" si="14"/>
        <v>0</v>
      </c>
      <c r="Q58" s="5" t="s">
        <v>27</v>
      </c>
      <c r="R58" s="8">
        <v>0.023</v>
      </c>
      <c r="S58" s="9">
        <v>389.06</v>
      </c>
      <c r="T58" s="11">
        <f t="shared" si="15"/>
        <v>19.724603925047518</v>
      </c>
      <c r="U58" s="7"/>
      <c r="V58" s="7"/>
      <c r="W58" s="7"/>
      <c r="X58" t="s">
        <v>451</v>
      </c>
      <c r="AA58">
        <f t="shared" si="7"/>
        <v>5.881270539330955</v>
      </c>
      <c r="AB58">
        <f t="shared" si="8"/>
        <v>97.1830985915493</v>
      </c>
    </row>
    <row r="59" spans="1:28" ht="12.75">
      <c r="A59" t="s">
        <v>86</v>
      </c>
      <c r="B59" t="s">
        <v>87</v>
      </c>
      <c r="C59">
        <v>16</v>
      </c>
      <c r="D59">
        <v>52</v>
      </c>
      <c r="E59">
        <v>58</v>
      </c>
      <c r="F59" t="s">
        <v>2</v>
      </c>
      <c r="G59">
        <v>23</v>
      </c>
      <c r="H59">
        <v>51</v>
      </c>
      <c r="I59">
        <v>-12</v>
      </c>
      <c r="J59">
        <v>11.4</v>
      </c>
      <c r="K59">
        <f t="shared" si="9"/>
        <v>273.96000000000004</v>
      </c>
      <c r="L59">
        <f t="shared" si="10"/>
        <v>16.551737068960467</v>
      </c>
      <c r="M59" s="1" t="b">
        <f t="shared" si="11"/>
        <v>0</v>
      </c>
      <c r="N59" s="2" t="b">
        <f t="shared" si="12"/>
        <v>1</v>
      </c>
      <c r="O59" s="3" t="b">
        <f t="shared" si="13"/>
        <v>0</v>
      </c>
      <c r="P59" s="4" t="b">
        <f t="shared" si="14"/>
        <v>0</v>
      </c>
      <c r="Q59" s="5" t="s">
        <v>75</v>
      </c>
      <c r="R59" s="8">
        <v>0.024</v>
      </c>
      <c r="S59" s="9">
        <v>411.57</v>
      </c>
      <c r="T59" s="11">
        <f t="shared" si="15"/>
        <v>20.287188075236056</v>
      </c>
      <c r="U59" s="7"/>
      <c r="V59" s="7"/>
      <c r="W59" s="7"/>
      <c r="X59" t="s">
        <v>9</v>
      </c>
      <c r="AA59">
        <f t="shared" si="7"/>
        <v>8.123872301114568</v>
      </c>
      <c r="AB59">
        <f t="shared" si="8"/>
        <v>101.40845070422536</v>
      </c>
    </row>
    <row r="60" spans="1:28" ht="12.75">
      <c r="A60" t="s">
        <v>88</v>
      </c>
      <c r="B60" t="s">
        <v>89</v>
      </c>
      <c r="C60">
        <v>17</v>
      </c>
      <c r="D60">
        <v>57</v>
      </c>
      <c r="E60">
        <v>40</v>
      </c>
      <c r="F60" t="s">
        <v>2</v>
      </c>
      <c r="G60">
        <v>49</v>
      </c>
      <c r="H60">
        <v>58</v>
      </c>
      <c r="I60">
        <v>-7.2</v>
      </c>
      <c r="J60">
        <v>7.2</v>
      </c>
      <c r="K60">
        <f t="shared" si="9"/>
        <v>103.68</v>
      </c>
      <c r="L60">
        <f t="shared" si="10"/>
        <v>10.182337649086284</v>
      </c>
      <c r="M60" s="1" t="b">
        <f t="shared" si="11"/>
        <v>0</v>
      </c>
      <c r="N60" s="2" t="b">
        <f t="shared" si="12"/>
        <v>1</v>
      </c>
      <c r="O60" s="3" t="b">
        <f t="shared" si="13"/>
        <v>0</v>
      </c>
      <c r="P60" s="4" t="b">
        <f t="shared" si="14"/>
        <v>0</v>
      </c>
      <c r="Q60" s="5" t="s">
        <v>27</v>
      </c>
      <c r="R60" s="8">
        <v>0.024</v>
      </c>
      <c r="S60" s="9">
        <v>443.05</v>
      </c>
      <c r="T60" s="11">
        <f t="shared" si="15"/>
        <v>21.048752932181042</v>
      </c>
      <c r="U60" s="7"/>
      <c r="V60" s="7"/>
      <c r="W60" s="7"/>
      <c r="X60" t="s">
        <v>9</v>
      </c>
      <c r="AA60">
        <f t="shared" si="7"/>
        <v>4.997663414019138</v>
      </c>
      <c r="AB60">
        <f t="shared" si="8"/>
        <v>101.40845070422536</v>
      </c>
    </row>
    <row r="61" spans="1:28" ht="12.75">
      <c r="A61" t="s">
        <v>264</v>
      </c>
      <c r="B61" t="s">
        <v>180</v>
      </c>
      <c r="C61">
        <v>0</v>
      </c>
      <c r="D61">
        <v>3</v>
      </c>
      <c r="E61">
        <v>4</v>
      </c>
      <c r="F61">
        <v>-1</v>
      </c>
      <c r="G61">
        <v>54</v>
      </c>
      <c r="H61">
        <v>46</v>
      </c>
      <c r="I61">
        <v>5.6</v>
      </c>
      <c r="J61">
        <v>24.5</v>
      </c>
      <c r="K61">
        <f t="shared" si="9"/>
        <v>631.61</v>
      </c>
      <c r="L61">
        <f t="shared" si="10"/>
        <v>25.13185229942274</v>
      </c>
      <c r="M61" s="1" t="b">
        <f t="shared" si="11"/>
        <v>0</v>
      </c>
      <c r="N61" s="2" t="b">
        <f t="shared" si="12"/>
        <v>0</v>
      </c>
      <c r="O61" s="3" t="b">
        <f t="shared" si="13"/>
        <v>0</v>
      </c>
      <c r="P61" s="4" t="b">
        <f t="shared" si="14"/>
        <v>1</v>
      </c>
      <c r="Q61" s="5" t="s">
        <v>27</v>
      </c>
      <c r="R61" s="8">
        <v>0.024</v>
      </c>
      <c r="S61" s="9">
        <v>496.25</v>
      </c>
      <c r="T61" s="11">
        <f t="shared" si="15"/>
        <v>22.276669409945463</v>
      </c>
      <c r="U61" s="7"/>
      <c r="V61" s="7"/>
      <c r="W61" s="7"/>
      <c r="X61" t="s">
        <v>210</v>
      </c>
      <c r="AA61">
        <f t="shared" si="7"/>
        <v>12.335137872257516</v>
      </c>
      <c r="AB61">
        <f t="shared" si="8"/>
        <v>101.40845070422536</v>
      </c>
    </row>
    <row r="62" spans="1:28" ht="12.75">
      <c r="A62" t="s">
        <v>265</v>
      </c>
      <c r="B62" t="s">
        <v>266</v>
      </c>
      <c r="C62">
        <v>8</v>
      </c>
      <c r="D62">
        <v>29</v>
      </c>
      <c r="E62">
        <v>48</v>
      </c>
      <c r="F62" t="s">
        <v>2</v>
      </c>
      <c r="G62">
        <v>46</v>
      </c>
      <c r="H62">
        <v>23</v>
      </c>
      <c r="I62">
        <v>-26.9</v>
      </c>
      <c r="J62">
        <v>26.4</v>
      </c>
      <c r="K62">
        <f t="shared" si="9"/>
        <v>1420.5699999999997</v>
      </c>
      <c r="L62">
        <f t="shared" si="10"/>
        <v>37.69044971872848</v>
      </c>
      <c r="M62" s="1" t="b">
        <f t="shared" si="11"/>
        <v>0</v>
      </c>
      <c r="N62" s="2" t="b">
        <f t="shared" si="12"/>
        <v>1</v>
      </c>
      <c r="O62" s="3" t="b">
        <f t="shared" si="13"/>
        <v>0</v>
      </c>
      <c r="P62" s="4" t="b">
        <f t="shared" si="14"/>
        <v>0</v>
      </c>
      <c r="Q62" s="5" t="s">
        <v>8</v>
      </c>
      <c r="R62" s="8">
        <v>0.024</v>
      </c>
      <c r="S62" s="9">
        <v>526.88</v>
      </c>
      <c r="T62" s="11">
        <f t="shared" si="15"/>
        <v>22.953866776645715</v>
      </c>
      <c r="U62" s="7"/>
      <c r="V62" s="7"/>
      <c r="W62" s="7"/>
      <c r="X62" t="s">
        <v>210</v>
      </c>
      <c r="AA62">
        <f t="shared" si="7"/>
        <v>18.499109743637323</v>
      </c>
      <c r="AB62">
        <f t="shared" si="8"/>
        <v>101.40845070422536</v>
      </c>
    </row>
    <row r="63" spans="1:28" ht="12.75">
      <c r="A63" t="s">
        <v>267</v>
      </c>
      <c r="B63" t="s">
        <v>268</v>
      </c>
      <c r="C63">
        <v>17</v>
      </c>
      <c r="D63">
        <v>42</v>
      </c>
      <c r="E63">
        <v>3</v>
      </c>
      <c r="F63" t="s">
        <v>2</v>
      </c>
      <c r="G63">
        <v>37</v>
      </c>
      <c r="H63">
        <v>12</v>
      </c>
      <c r="I63">
        <v>-0.6</v>
      </c>
      <c r="J63">
        <v>-4.2</v>
      </c>
      <c r="K63">
        <f t="shared" si="9"/>
        <v>18</v>
      </c>
      <c r="L63">
        <f t="shared" si="10"/>
        <v>4.242640687119285</v>
      </c>
      <c r="M63" s="1" t="b">
        <f t="shared" si="11"/>
        <v>1</v>
      </c>
      <c r="N63" s="2" t="b">
        <f t="shared" si="12"/>
        <v>0</v>
      </c>
      <c r="O63" s="3" t="b">
        <f t="shared" si="13"/>
        <v>0</v>
      </c>
      <c r="P63" s="4" t="b">
        <f t="shared" si="14"/>
        <v>0</v>
      </c>
      <c r="Q63" s="5" t="s">
        <v>8</v>
      </c>
      <c r="R63" s="8">
        <v>0.024</v>
      </c>
      <c r="S63" s="9">
        <v>538.6</v>
      </c>
      <c r="T63" s="11">
        <f t="shared" si="15"/>
        <v>23.207757323791544</v>
      </c>
      <c r="U63" s="7"/>
      <c r="V63" s="7"/>
      <c r="W63" s="7"/>
      <c r="X63" t="s">
        <v>210</v>
      </c>
      <c r="AA63">
        <f t="shared" si="7"/>
        <v>2.0823597558413076</v>
      </c>
      <c r="AB63">
        <f t="shared" si="8"/>
        <v>101.40845070422536</v>
      </c>
    </row>
    <row r="64" spans="1:28" ht="12.75">
      <c r="A64" t="s">
        <v>269</v>
      </c>
      <c r="B64" t="s">
        <v>270</v>
      </c>
      <c r="C64">
        <v>11</v>
      </c>
      <c r="D64">
        <v>40</v>
      </c>
      <c r="E64">
        <v>58</v>
      </c>
      <c r="F64">
        <v>-22</v>
      </c>
      <c r="G64">
        <v>28</v>
      </c>
      <c r="H64">
        <v>54</v>
      </c>
      <c r="I64">
        <v>-15.9</v>
      </c>
      <c r="J64">
        <v>12.6</v>
      </c>
      <c r="K64">
        <f t="shared" si="9"/>
        <v>411.57</v>
      </c>
      <c r="L64">
        <f t="shared" si="10"/>
        <v>20.287188075236056</v>
      </c>
      <c r="M64" s="1" t="b">
        <f t="shared" si="11"/>
        <v>0</v>
      </c>
      <c r="N64" s="2" t="b">
        <f t="shared" si="12"/>
        <v>1</v>
      </c>
      <c r="O64" s="3" t="b">
        <f t="shared" si="13"/>
        <v>0</v>
      </c>
      <c r="P64" s="4" t="b">
        <f t="shared" si="14"/>
        <v>0</v>
      </c>
      <c r="Q64" s="5" t="s">
        <v>27</v>
      </c>
      <c r="R64" s="8">
        <v>0.024</v>
      </c>
      <c r="S64" s="9">
        <v>551.3</v>
      </c>
      <c r="T64" s="11">
        <f t="shared" si="15"/>
        <v>23.47977853387889</v>
      </c>
      <c r="U64" s="7"/>
      <c r="V64" s="7"/>
      <c r="W64" s="7"/>
      <c r="X64" t="s">
        <v>210</v>
      </c>
      <c r="AA64">
        <f t="shared" si="7"/>
        <v>9.957294789377832</v>
      </c>
      <c r="AB64">
        <f t="shared" si="8"/>
        <v>101.40845070422536</v>
      </c>
    </row>
    <row r="65" spans="1:28" ht="12.75">
      <c r="A65" t="s">
        <v>575</v>
      </c>
      <c r="B65" t="s">
        <v>576</v>
      </c>
      <c r="C65">
        <v>22</v>
      </c>
      <c r="D65">
        <v>58</v>
      </c>
      <c r="E65">
        <v>25</v>
      </c>
      <c r="F65" t="s">
        <v>2</v>
      </c>
      <c r="G65">
        <v>38</v>
      </c>
      <c r="H65">
        <v>27</v>
      </c>
      <c r="I65">
        <v>5.8</v>
      </c>
      <c r="J65">
        <v>5.5</v>
      </c>
      <c r="K65">
        <f t="shared" si="9"/>
        <v>63.89</v>
      </c>
      <c r="L65">
        <f t="shared" si="10"/>
        <v>7.993122043357026</v>
      </c>
      <c r="M65" s="1" t="b">
        <f t="shared" si="11"/>
        <v>0</v>
      </c>
      <c r="N65" s="2" t="b">
        <f t="shared" si="12"/>
        <v>0</v>
      </c>
      <c r="O65" s="3" t="b">
        <f t="shared" si="13"/>
        <v>0</v>
      </c>
      <c r="P65" s="4" t="b">
        <f t="shared" si="14"/>
        <v>1</v>
      </c>
      <c r="Q65" s="5" t="s">
        <v>27</v>
      </c>
      <c r="R65" s="8">
        <v>0.024</v>
      </c>
      <c r="S65" s="9">
        <v>571.61</v>
      </c>
      <c r="T65" s="11">
        <f t="shared" si="15"/>
        <v>23.908366736354033</v>
      </c>
      <c r="U65" s="7"/>
      <c r="V65" s="7"/>
      <c r="W65" s="7"/>
      <c r="X65" t="s">
        <v>451</v>
      </c>
      <c r="AA65">
        <f t="shared" si="7"/>
        <v>3.9231593939000793</v>
      </c>
      <c r="AB65">
        <f t="shared" si="8"/>
        <v>101.40845070422536</v>
      </c>
    </row>
    <row r="66" spans="1:28" ht="12.75">
      <c r="A66" t="s">
        <v>577</v>
      </c>
      <c r="B66" t="s">
        <v>578</v>
      </c>
      <c r="C66">
        <v>12</v>
      </c>
      <c r="D66">
        <v>55</v>
      </c>
      <c r="E66">
        <v>41</v>
      </c>
      <c r="F66" t="s">
        <v>2</v>
      </c>
      <c r="G66">
        <v>15</v>
      </c>
      <c r="H66">
        <v>4</v>
      </c>
      <c r="I66">
        <v>1.5</v>
      </c>
      <c r="J66">
        <v>6</v>
      </c>
      <c r="K66">
        <f aca="true" t="shared" si="16" ref="K66:K80">SUMSQ(I66,J66)</f>
        <v>38.25</v>
      </c>
      <c r="L66">
        <f aca="true" t="shared" si="17" ref="L66:L80">SQRT(K66)</f>
        <v>6.18465843842649</v>
      </c>
      <c r="M66" s="1" t="b">
        <f aca="true" t="shared" si="18" ref="M66:M80">AND(I66&lt;0,J66&lt;0,(ISNUMBER(I66)),(ISNUMBER(J66)))</f>
        <v>0</v>
      </c>
      <c r="N66" s="2" t="b">
        <f aca="true" t="shared" si="19" ref="N66:N80">AND(I66&lt;0,J66&gt;0,(ISNUMBER(I66)),(ISNUMBER(J66)))</f>
        <v>0</v>
      </c>
      <c r="O66" s="3" t="b">
        <f aca="true" t="shared" si="20" ref="O66:O80">AND(I66&gt;0,J66&lt;0,(ISNUMBER(I66)),(ISNUMBER(J66)))</f>
        <v>0</v>
      </c>
      <c r="P66" s="4" t="b">
        <f aca="true" t="shared" si="21" ref="P66:P80">AND(I66&gt;0,J66&gt;0,(ISNUMBER(I66)),(ISNUMBER(J66)))</f>
        <v>1</v>
      </c>
      <c r="Q66" s="5" t="s">
        <v>420</v>
      </c>
      <c r="R66" s="8">
        <v>0.024</v>
      </c>
      <c r="S66" s="9">
        <v>631.61</v>
      </c>
      <c r="T66" s="11">
        <f aca="true" t="shared" si="22" ref="T66:T80">SQRT(S66)</f>
        <v>25.13185229942274</v>
      </c>
      <c r="U66" s="7"/>
      <c r="V66" s="7"/>
      <c r="W66" s="7"/>
      <c r="X66" t="s">
        <v>451</v>
      </c>
      <c r="AA66">
        <f t="shared" si="7"/>
        <v>3.0355348910181172</v>
      </c>
      <c r="AB66">
        <f t="shared" si="8"/>
        <v>101.40845070422536</v>
      </c>
    </row>
    <row r="67" spans="1:28" ht="12.75">
      <c r="A67" t="s">
        <v>579</v>
      </c>
      <c r="B67" t="s">
        <v>580</v>
      </c>
      <c r="C67">
        <v>10</v>
      </c>
      <c r="D67">
        <v>15</v>
      </c>
      <c r="E67">
        <v>42</v>
      </c>
      <c r="F67" t="s">
        <v>2</v>
      </c>
      <c r="G67">
        <v>40</v>
      </c>
      <c r="H67">
        <v>7</v>
      </c>
      <c r="I67">
        <v>4</v>
      </c>
      <c r="J67">
        <v>-0.6</v>
      </c>
      <c r="K67">
        <f t="shared" si="16"/>
        <v>16.36</v>
      </c>
      <c r="L67">
        <f t="shared" si="17"/>
        <v>4.044749683231337</v>
      </c>
      <c r="M67" s="1" t="b">
        <f t="shared" si="18"/>
        <v>0</v>
      </c>
      <c r="N67" s="2" t="b">
        <f t="shared" si="19"/>
        <v>0</v>
      </c>
      <c r="O67" s="3" t="b">
        <f t="shared" si="20"/>
        <v>1</v>
      </c>
      <c r="P67" s="4" t="b">
        <f t="shared" si="21"/>
        <v>0</v>
      </c>
      <c r="Q67" s="5" t="s">
        <v>27</v>
      </c>
      <c r="R67" s="8">
        <v>0.024</v>
      </c>
      <c r="S67" s="9">
        <v>653.48</v>
      </c>
      <c r="T67" s="11">
        <f t="shared" si="22"/>
        <v>25.563254878829497</v>
      </c>
      <c r="U67" s="7"/>
      <c r="V67" s="7"/>
      <c r="W67" s="7"/>
      <c r="X67" t="s">
        <v>451</v>
      </c>
      <c r="AA67">
        <f aca="true" t="shared" si="23" ref="AA67:AA80">AB67*0.00484*L67</f>
        <v>1.9852315064964172</v>
      </c>
      <c r="AB67">
        <f aca="true" t="shared" si="24" ref="AB67:AB80">((300000*R67)/71)</f>
        <v>101.40845070422536</v>
      </c>
    </row>
    <row r="68" spans="1:28" ht="12.75">
      <c r="A68" t="s">
        <v>581</v>
      </c>
      <c r="B68" t="s">
        <v>582</v>
      </c>
      <c r="C68">
        <v>23</v>
      </c>
      <c r="D68">
        <v>51</v>
      </c>
      <c r="E68">
        <v>30</v>
      </c>
      <c r="F68">
        <v>-13</v>
      </c>
      <c r="G68">
        <v>22</v>
      </c>
      <c r="H68">
        <v>46</v>
      </c>
      <c r="I68">
        <v>7</v>
      </c>
      <c r="J68">
        <v>-10</v>
      </c>
      <c r="K68">
        <f t="shared" si="16"/>
        <v>149</v>
      </c>
      <c r="L68">
        <f t="shared" si="17"/>
        <v>12.206555615733702</v>
      </c>
      <c r="M68" s="1" t="b">
        <f t="shared" si="18"/>
        <v>0</v>
      </c>
      <c r="N68" s="2" t="b">
        <f t="shared" si="19"/>
        <v>0</v>
      </c>
      <c r="O68" s="3" t="b">
        <f t="shared" si="20"/>
        <v>1</v>
      </c>
      <c r="P68" s="4" t="b">
        <f t="shared" si="21"/>
        <v>0</v>
      </c>
      <c r="Q68" s="5" t="s">
        <v>27</v>
      </c>
      <c r="R68" s="8">
        <v>0.024</v>
      </c>
      <c r="S68" s="9">
        <v>720</v>
      </c>
      <c r="T68" s="11">
        <f t="shared" si="22"/>
        <v>26.832815729997478</v>
      </c>
      <c r="U68" s="7"/>
      <c r="V68" s="7"/>
      <c r="W68" s="7"/>
      <c r="X68" t="s">
        <v>451</v>
      </c>
      <c r="AA68">
        <f t="shared" si="23"/>
        <v>5.991183804184338</v>
      </c>
      <c r="AB68">
        <f t="shared" si="24"/>
        <v>101.40845070422536</v>
      </c>
    </row>
    <row r="69" spans="1:28" ht="12.75">
      <c r="A69" t="s">
        <v>583</v>
      </c>
      <c r="B69" t="s">
        <v>81</v>
      </c>
      <c r="C69">
        <v>13</v>
      </c>
      <c r="D69">
        <v>10</v>
      </c>
      <c r="E69">
        <v>32</v>
      </c>
      <c r="F69">
        <v>-21</v>
      </c>
      <c r="G69">
        <v>39</v>
      </c>
      <c r="H69">
        <v>50</v>
      </c>
      <c r="I69">
        <v>6.4</v>
      </c>
      <c r="J69">
        <v>-2.2</v>
      </c>
      <c r="K69">
        <f t="shared" si="16"/>
        <v>45.80000000000001</v>
      </c>
      <c r="L69">
        <f t="shared" si="17"/>
        <v>6.767569726275453</v>
      </c>
      <c r="M69" s="1" t="b">
        <f t="shared" si="18"/>
        <v>0</v>
      </c>
      <c r="N69" s="2" t="b">
        <f t="shared" si="19"/>
        <v>0</v>
      </c>
      <c r="O69" s="3" t="b">
        <f t="shared" si="20"/>
        <v>1</v>
      </c>
      <c r="P69" s="4" t="b">
        <f t="shared" si="21"/>
        <v>0</v>
      </c>
      <c r="Q69" s="5" t="s">
        <v>12</v>
      </c>
      <c r="R69" s="8">
        <v>0.024</v>
      </c>
      <c r="S69" s="9">
        <v>732.88</v>
      </c>
      <c r="T69" s="11">
        <f t="shared" si="22"/>
        <v>27.07175650008695</v>
      </c>
      <c r="U69" s="7"/>
      <c r="V69" s="7"/>
      <c r="W69" s="7"/>
      <c r="X69" t="s">
        <v>451</v>
      </c>
      <c r="AA69">
        <f t="shared" si="23"/>
        <v>3.3216376031161547</v>
      </c>
      <c r="AB69">
        <f t="shared" si="24"/>
        <v>101.40845070422536</v>
      </c>
    </row>
    <row r="70" spans="1:28" ht="12.75">
      <c r="A70" t="s">
        <v>584</v>
      </c>
      <c r="B70" t="s">
        <v>585</v>
      </c>
      <c r="C70">
        <v>20</v>
      </c>
      <c r="D70">
        <v>33</v>
      </c>
      <c r="E70">
        <v>31</v>
      </c>
      <c r="F70">
        <v>-24</v>
      </c>
      <c r="G70">
        <v>37</v>
      </c>
      <c r="H70">
        <v>15</v>
      </c>
      <c r="I70">
        <v>10.4</v>
      </c>
      <c r="J70">
        <v>-1</v>
      </c>
      <c r="K70">
        <f t="shared" si="16"/>
        <v>109.16000000000001</v>
      </c>
      <c r="L70">
        <f t="shared" si="17"/>
        <v>10.447966309287182</v>
      </c>
      <c r="M70" s="1" t="b">
        <f t="shared" si="18"/>
        <v>0</v>
      </c>
      <c r="N70" s="2" t="b">
        <f t="shared" si="19"/>
        <v>0</v>
      </c>
      <c r="O70" s="3" t="b">
        <f t="shared" si="20"/>
        <v>1</v>
      </c>
      <c r="P70" s="4" t="b">
        <f t="shared" si="21"/>
        <v>0</v>
      </c>
      <c r="Q70" s="5" t="s">
        <v>8</v>
      </c>
      <c r="R70" s="8">
        <v>0.024</v>
      </c>
      <c r="S70" s="9">
        <v>811.24</v>
      </c>
      <c r="T70" s="11">
        <f t="shared" si="22"/>
        <v>28.482275190019493</v>
      </c>
      <c r="U70" s="7"/>
      <c r="V70" s="7"/>
      <c r="W70" s="7"/>
      <c r="X70" t="s">
        <v>451</v>
      </c>
      <c r="AA70">
        <f t="shared" si="23"/>
        <v>5.1280384499442215</v>
      </c>
      <c r="AB70">
        <f t="shared" si="24"/>
        <v>101.40845070422536</v>
      </c>
    </row>
    <row r="71" spans="1:28" ht="12.75">
      <c r="A71" t="s">
        <v>90</v>
      </c>
      <c r="B71" t="s">
        <v>91</v>
      </c>
      <c r="C71">
        <v>6</v>
      </c>
      <c r="D71">
        <v>42</v>
      </c>
      <c r="E71">
        <v>52</v>
      </c>
      <c r="F71" t="s">
        <v>2</v>
      </c>
      <c r="G71">
        <v>25</v>
      </c>
      <c r="H71">
        <v>19</v>
      </c>
      <c r="I71">
        <v>3.8</v>
      </c>
      <c r="J71">
        <v>4</v>
      </c>
      <c r="K71">
        <f t="shared" si="16"/>
        <v>30.439999999999998</v>
      </c>
      <c r="L71">
        <f t="shared" si="17"/>
        <v>5.517245689653488</v>
      </c>
      <c r="M71" s="1" t="b">
        <f t="shared" si="18"/>
        <v>0</v>
      </c>
      <c r="N71" s="2" t="b">
        <f t="shared" si="19"/>
        <v>0</v>
      </c>
      <c r="O71" s="3" t="b">
        <f t="shared" si="20"/>
        <v>0</v>
      </c>
      <c r="P71" s="4" t="b">
        <f t="shared" si="21"/>
        <v>1</v>
      </c>
      <c r="Q71" s="5" t="s">
        <v>92</v>
      </c>
      <c r="R71" s="8">
        <v>0.025</v>
      </c>
      <c r="S71" s="9">
        <v>841.64</v>
      </c>
      <c r="T71" s="11">
        <f t="shared" si="22"/>
        <v>29.011032384249962</v>
      </c>
      <c r="U71" s="7"/>
      <c r="V71" s="7"/>
      <c r="W71" s="7"/>
      <c r="X71" t="s">
        <v>9</v>
      </c>
      <c r="AA71">
        <f t="shared" si="23"/>
        <v>2.820788993442558</v>
      </c>
      <c r="AB71">
        <f t="shared" si="24"/>
        <v>105.63380281690141</v>
      </c>
    </row>
    <row r="72" spans="1:28" ht="12.75">
      <c r="A72" t="s">
        <v>93</v>
      </c>
      <c r="B72" t="s">
        <v>94</v>
      </c>
      <c r="C72">
        <v>11</v>
      </c>
      <c r="D72">
        <v>26</v>
      </c>
      <c r="E72">
        <v>18</v>
      </c>
      <c r="F72" t="s">
        <v>2</v>
      </c>
      <c r="G72">
        <v>58</v>
      </c>
      <c r="H72">
        <v>33</v>
      </c>
      <c r="I72">
        <v>6.1</v>
      </c>
      <c r="J72">
        <v>0.3</v>
      </c>
      <c r="K72">
        <f t="shared" si="16"/>
        <v>37.3</v>
      </c>
      <c r="L72">
        <f t="shared" si="17"/>
        <v>6.107372593840988</v>
      </c>
      <c r="M72" s="1" t="b">
        <f t="shared" si="18"/>
        <v>0</v>
      </c>
      <c r="N72" s="2" t="b">
        <f t="shared" si="19"/>
        <v>0</v>
      </c>
      <c r="O72" s="3" t="b">
        <f t="shared" si="20"/>
        <v>0</v>
      </c>
      <c r="P72" s="4" t="b">
        <f t="shared" si="21"/>
        <v>1</v>
      </c>
      <c r="Q72" s="5" t="s">
        <v>8</v>
      </c>
      <c r="R72" s="8">
        <v>0.025</v>
      </c>
      <c r="S72" s="9">
        <v>1003.69</v>
      </c>
      <c r="T72" s="11">
        <f t="shared" si="22"/>
        <v>31.68106690122667</v>
      </c>
      <c r="U72" s="7"/>
      <c r="V72" s="7"/>
      <c r="W72" s="7"/>
      <c r="X72" t="s">
        <v>9</v>
      </c>
      <c r="AA72">
        <f t="shared" si="23"/>
        <v>3.122501762766589</v>
      </c>
      <c r="AB72">
        <f t="shared" si="24"/>
        <v>105.63380281690141</v>
      </c>
    </row>
    <row r="73" spans="1:28" ht="12.75">
      <c r="A73" t="s">
        <v>95</v>
      </c>
      <c r="B73" t="s">
        <v>81</v>
      </c>
      <c r="C73">
        <v>0</v>
      </c>
      <c r="D73">
        <v>27</v>
      </c>
      <c r="E73">
        <v>22</v>
      </c>
      <c r="F73" t="s">
        <v>2</v>
      </c>
      <c r="G73">
        <v>10</v>
      </c>
      <c r="H73">
        <v>59</v>
      </c>
      <c r="I73">
        <v>3.4</v>
      </c>
      <c r="J73">
        <v>2.2</v>
      </c>
      <c r="K73">
        <f t="shared" si="16"/>
        <v>16.4</v>
      </c>
      <c r="L73">
        <f t="shared" si="17"/>
        <v>4.049691346263317</v>
      </c>
      <c r="M73" s="1" t="b">
        <f t="shared" si="18"/>
        <v>0</v>
      </c>
      <c r="N73" s="2" t="b">
        <f t="shared" si="19"/>
        <v>0</v>
      </c>
      <c r="O73" s="3" t="b">
        <f t="shared" si="20"/>
        <v>0</v>
      </c>
      <c r="P73" s="4" t="b">
        <f t="shared" si="21"/>
        <v>1</v>
      </c>
      <c r="Q73" s="5" t="s">
        <v>8</v>
      </c>
      <c r="R73" s="8">
        <v>0.025</v>
      </c>
      <c r="S73" s="9">
        <v>1199.65</v>
      </c>
      <c r="T73" s="11">
        <f t="shared" si="22"/>
        <v>34.63596396810691</v>
      </c>
      <c r="U73" s="7"/>
      <c r="V73" s="7"/>
      <c r="W73" s="7"/>
      <c r="X73" t="s">
        <v>9</v>
      </c>
      <c r="AA73">
        <f t="shared" si="23"/>
        <v>2.0704759981599774</v>
      </c>
      <c r="AB73">
        <f t="shared" si="24"/>
        <v>105.63380281690141</v>
      </c>
    </row>
    <row r="74" spans="1:28" ht="12.75">
      <c r="A74" t="s">
        <v>271</v>
      </c>
      <c r="B74" t="s">
        <v>272</v>
      </c>
      <c r="C74">
        <v>5</v>
      </c>
      <c r="D74">
        <v>46</v>
      </c>
      <c r="E74">
        <v>32</v>
      </c>
      <c r="F74">
        <v>-17</v>
      </c>
      <c r="G74">
        <v>46</v>
      </c>
      <c r="H74">
        <v>53</v>
      </c>
      <c r="I74">
        <v>1.8</v>
      </c>
      <c r="J74">
        <v>8.5</v>
      </c>
      <c r="K74">
        <f t="shared" si="16"/>
        <v>75.49</v>
      </c>
      <c r="L74">
        <f t="shared" si="17"/>
        <v>8.688498144098322</v>
      </c>
      <c r="M74" s="1" t="b">
        <f t="shared" si="18"/>
        <v>0</v>
      </c>
      <c r="N74" s="2" t="b">
        <f t="shared" si="19"/>
        <v>0</v>
      </c>
      <c r="O74" s="3" t="b">
        <f t="shared" si="20"/>
        <v>0</v>
      </c>
      <c r="P74" s="4" t="b">
        <f t="shared" si="21"/>
        <v>1</v>
      </c>
      <c r="Q74" s="5" t="s">
        <v>27</v>
      </c>
      <c r="R74" s="8">
        <v>0.025</v>
      </c>
      <c r="S74" s="9">
        <v>1420.57</v>
      </c>
      <c r="T74" s="11">
        <f t="shared" si="22"/>
        <v>37.69044971872848</v>
      </c>
      <c r="U74" s="7"/>
      <c r="V74" s="7"/>
      <c r="W74" s="7"/>
      <c r="X74" t="s">
        <v>210</v>
      </c>
      <c r="AA74">
        <f t="shared" si="23"/>
        <v>4.442147642686888</v>
      </c>
      <c r="AB74">
        <f t="shared" si="24"/>
        <v>105.63380281690141</v>
      </c>
    </row>
    <row r="75" spans="1:28" ht="12.75">
      <c r="A75" t="s">
        <v>273</v>
      </c>
      <c r="B75" t="s">
        <v>274</v>
      </c>
      <c r="C75">
        <v>22</v>
      </c>
      <c r="D75">
        <v>36</v>
      </c>
      <c r="E75">
        <v>33</v>
      </c>
      <c r="F75" t="s">
        <v>2</v>
      </c>
      <c r="G75">
        <v>45</v>
      </c>
      <c r="H75">
        <v>35</v>
      </c>
      <c r="I75">
        <v>-12.2</v>
      </c>
      <c r="J75">
        <v>-0.9</v>
      </c>
      <c r="K75">
        <f t="shared" si="16"/>
        <v>149.64999999999998</v>
      </c>
      <c r="L75">
        <f t="shared" si="17"/>
        <v>12.233151678941939</v>
      </c>
      <c r="M75" s="1" t="b">
        <f t="shared" si="18"/>
        <v>1</v>
      </c>
      <c r="N75" s="2" t="b">
        <f t="shared" si="19"/>
        <v>0</v>
      </c>
      <c r="O75" s="3" t="b">
        <f t="shared" si="20"/>
        <v>0</v>
      </c>
      <c r="P75" s="4" t="b">
        <f t="shared" si="21"/>
        <v>0</v>
      </c>
      <c r="Q75" s="5" t="s">
        <v>156</v>
      </c>
      <c r="R75" s="8">
        <v>0.025</v>
      </c>
      <c r="S75" s="9">
        <v>1779.38</v>
      </c>
      <c r="T75" s="11">
        <f t="shared" si="22"/>
        <v>42.18269787483963</v>
      </c>
      <c r="U75" s="7"/>
      <c r="V75" s="7"/>
      <c r="W75" s="7"/>
      <c r="X75" t="s">
        <v>210</v>
      </c>
      <c r="AA75">
        <f t="shared" si="23"/>
        <v>6.25441416824778</v>
      </c>
      <c r="AB75">
        <f t="shared" si="24"/>
        <v>105.63380281690141</v>
      </c>
    </row>
    <row r="76" spans="1:28" ht="12.75">
      <c r="A76" t="s">
        <v>586</v>
      </c>
      <c r="B76" t="s">
        <v>587</v>
      </c>
      <c r="C76">
        <v>13</v>
      </c>
      <c r="D76">
        <v>41</v>
      </c>
      <c r="E76">
        <v>39</v>
      </c>
      <c r="F76" t="s">
        <v>2</v>
      </c>
      <c r="G76">
        <v>40</v>
      </c>
      <c r="H76">
        <v>5</v>
      </c>
      <c r="I76">
        <v>-9</v>
      </c>
      <c r="J76">
        <v>2</v>
      </c>
      <c r="K76">
        <f t="shared" si="16"/>
        <v>85</v>
      </c>
      <c r="L76">
        <f t="shared" si="17"/>
        <v>9.219544457292887</v>
      </c>
      <c r="M76" s="1" t="b">
        <f t="shared" si="18"/>
        <v>0</v>
      </c>
      <c r="N76" s="2" t="b">
        <f t="shared" si="19"/>
        <v>1</v>
      </c>
      <c r="O76" s="3" t="b">
        <f t="shared" si="20"/>
        <v>0</v>
      </c>
      <c r="P76" s="4" t="b">
        <f t="shared" si="21"/>
        <v>0</v>
      </c>
      <c r="Q76" s="5" t="s">
        <v>12</v>
      </c>
      <c r="R76" s="8">
        <v>0.025</v>
      </c>
      <c r="S76" s="9">
        <v>2041</v>
      </c>
      <c r="T76" s="11">
        <f t="shared" si="22"/>
        <v>45.17742799230607</v>
      </c>
      <c r="U76" s="7"/>
      <c r="V76" s="7"/>
      <c r="W76" s="7"/>
      <c r="X76" t="s">
        <v>451</v>
      </c>
      <c r="AA76">
        <f t="shared" si="23"/>
        <v>4.7136544197145325</v>
      </c>
      <c r="AB76">
        <f t="shared" si="24"/>
        <v>105.63380281690141</v>
      </c>
    </row>
    <row r="77" spans="1:28" ht="12.75">
      <c r="A77" t="s">
        <v>588</v>
      </c>
      <c r="B77" t="s">
        <v>589</v>
      </c>
      <c r="C77">
        <v>22</v>
      </c>
      <c r="D77">
        <v>35</v>
      </c>
      <c r="E77">
        <v>30</v>
      </c>
      <c r="F77">
        <v>-12</v>
      </c>
      <c r="G77">
        <v>34</v>
      </c>
      <c r="H77">
        <v>8</v>
      </c>
      <c r="I77">
        <v>-7.1</v>
      </c>
      <c r="J77">
        <v>-11.1</v>
      </c>
      <c r="K77">
        <f t="shared" si="16"/>
        <v>173.62</v>
      </c>
      <c r="L77">
        <f t="shared" si="17"/>
        <v>13.176494222667879</v>
      </c>
      <c r="M77" s="1" t="b">
        <f t="shared" si="18"/>
        <v>1</v>
      </c>
      <c r="N77" s="2" t="b">
        <f t="shared" si="19"/>
        <v>0</v>
      </c>
      <c r="O77" s="3" t="b">
        <f t="shared" si="20"/>
        <v>0</v>
      </c>
      <c r="P77" s="4" t="b">
        <f t="shared" si="21"/>
        <v>0</v>
      </c>
      <c r="Q77" s="5" t="s">
        <v>8</v>
      </c>
      <c r="R77" s="8">
        <v>0.025</v>
      </c>
      <c r="S77" s="9">
        <v>3382.73</v>
      </c>
      <c r="T77" s="11">
        <f t="shared" si="22"/>
        <v>58.16124138977778</v>
      </c>
      <c r="U77" s="7"/>
      <c r="V77" s="7"/>
      <c r="W77" s="7"/>
      <c r="X77" t="s">
        <v>451</v>
      </c>
      <c r="AA77">
        <f t="shared" si="23"/>
        <v>6.736714651871042</v>
      </c>
      <c r="AB77">
        <f t="shared" si="24"/>
        <v>105.63380281690141</v>
      </c>
    </row>
    <row r="78" spans="1:28" ht="12.75">
      <c r="A78" t="s">
        <v>590</v>
      </c>
      <c r="B78" t="s">
        <v>591</v>
      </c>
      <c r="C78">
        <v>16</v>
      </c>
      <c r="D78">
        <v>3</v>
      </c>
      <c r="E78">
        <v>47</v>
      </c>
      <c r="F78">
        <v>-22</v>
      </c>
      <c r="G78">
        <v>44</v>
      </c>
      <c r="H78">
        <v>20</v>
      </c>
      <c r="I78">
        <v>-11.1</v>
      </c>
      <c r="J78">
        <v>-7.8</v>
      </c>
      <c r="K78">
        <f t="shared" si="16"/>
        <v>184.04999999999998</v>
      </c>
      <c r="L78">
        <f t="shared" si="17"/>
        <v>13.566502865514016</v>
      </c>
      <c r="M78" s="1" t="b">
        <f t="shared" si="18"/>
        <v>1</v>
      </c>
      <c r="N78" s="2" t="b">
        <f t="shared" si="19"/>
        <v>0</v>
      </c>
      <c r="O78" s="3" t="b">
        <f t="shared" si="20"/>
        <v>0</v>
      </c>
      <c r="P78" s="4" t="b">
        <f t="shared" si="21"/>
        <v>0</v>
      </c>
      <c r="Q78" s="5" t="s">
        <v>156</v>
      </c>
      <c r="R78" s="8">
        <v>0.025</v>
      </c>
      <c r="S78" s="9">
        <v>4010.81</v>
      </c>
      <c r="T78" s="11">
        <f t="shared" si="22"/>
        <v>63.33095609573568</v>
      </c>
      <c r="U78" s="7"/>
      <c r="V78" s="7"/>
      <c r="W78" s="7"/>
      <c r="X78" t="s">
        <v>451</v>
      </c>
      <c r="AA78">
        <f t="shared" si="23"/>
        <v>6.936113436875475</v>
      </c>
      <c r="AB78">
        <f t="shared" si="24"/>
        <v>105.63380281690141</v>
      </c>
    </row>
    <row r="79" spans="1:28" ht="12.75">
      <c r="A79" t="s">
        <v>592</v>
      </c>
      <c r="B79" t="s">
        <v>593</v>
      </c>
      <c r="C79">
        <v>8</v>
      </c>
      <c r="D79">
        <v>19</v>
      </c>
      <c r="E79">
        <v>59</v>
      </c>
      <c r="F79" t="s">
        <v>2</v>
      </c>
      <c r="G79">
        <v>49</v>
      </c>
      <c r="H79">
        <v>13</v>
      </c>
      <c r="I79">
        <v>-37.3</v>
      </c>
      <c r="J79">
        <v>19.7</v>
      </c>
      <c r="K79">
        <f t="shared" si="16"/>
        <v>1779.3799999999997</v>
      </c>
      <c r="L79">
        <f t="shared" si="17"/>
        <v>42.182697874839626</v>
      </c>
      <c r="M79" s="1" t="b">
        <f t="shared" si="18"/>
        <v>0</v>
      </c>
      <c r="N79" s="2" t="b">
        <f t="shared" si="19"/>
        <v>1</v>
      </c>
      <c r="O79" s="3" t="b">
        <f t="shared" si="20"/>
        <v>0</v>
      </c>
      <c r="P79" s="4" t="b">
        <f t="shared" si="21"/>
        <v>0</v>
      </c>
      <c r="Q79" s="5" t="s">
        <v>528</v>
      </c>
      <c r="R79" s="8">
        <v>0.025</v>
      </c>
      <c r="S79" s="9">
        <v>5181.17</v>
      </c>
      <c r="T79" s="11">
        <f t="shared" si="22"/>
        <v>71.98034453932546</v>
      </c>
      <c r="U79" s="7"/>
      <c r="V79" s="7"/>
      <c r="W79" s="7"/>
      <c r="X79" t="s">
        <v>451</v>
      </c>
      <c r="AA79">
        <f t="shared" si="23"/>
        <v>21.566646941643356</v>
      </c>
      <c r="AB79">
        <f t="shared" si="24"/>
        <v>105.63380281690141</v>
      </c>
    </row>
    <row r="80" spans="1:28" ht="12.75">
      <c r="A80" t="s">
        <v>594</v>
      </c>
      <c r="B80" t="s">
        <v>595</v>
      </c>
      <c r="C80">
        <v>7</v>
      </c>
      <c r="D80">
        <v>17</v>
      </c>
      <c r="E80">
        <v>58</v>
      </c>
      <c r="F80" t="s">
        <v>2</v>
      </c>
      <c r="G80">
        <v>41</v>
      </c>
      <c r="H80">
        <v>35</v>
      </c>
      <c r="I80">
        <v>13.4</v>
      </c>
      <c r="J80">
        <v>-5.4</v>
      </c>
      <c r="K80">
        <f t="shared" si="16"/>
        <v>208.72</v>
      </c>
      <c r="L80">
        <f t="shared" si="17"/>
        <v>14.44714504668656</v>
      </c>
      <c r="M80" s="1" t="b">
        <f t="shared" si="18"/>
        <v>0</v>
      </c>
      <c r="N80" s="2" t="b">
        <f t="shared" si="19"/>
        <v>0</v>
      </c>
      <c r="O80" s="3" t="b">
        <f t="shared" si="20"/>
        <v>1</v>
      </c>
      <c r="P80" s="4" t="b">
        <f t="shared" si="21"/>
        <v>0</v>
      </c>
      <c r="Q80" s="5" t="s">
        <v>27</v>
      </c>
      <c r="R80" s="8">
        <v>0.025</v>
      </c>
      <c r="S80" s="9">
        <v>9011.69</v>
      </c>
      <c r="T80" s="11">
        <f t="shared" si="22"/>
        <v>94.92992152108839</v>
      </c>
      <c r="U80" s="7"/>
      <c r="V80" s="7"/>
      <c r="W80" s="7"/>
      <c r="X80" t="s">
        <v>451</v>
      </c>
      <c r="AA80">
        <f t="shared" si="23"/>
        <v>7.386357256263691</v>
      </c>
      <c r="AB80">
        <f t="shared" si="24"/>
        <v>105.63380281690141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B42" sqref="B42"/>
    </sheetView>
  </sheetViews>
  <sheetFormatPr defaultColWidth="9.140625" defaultRowHeight="12.75"/>
  <sheetData>
    <row r="1" spans="1:2" ht="12.75">
      <c r="A1" s="15" t="s">
        <v>992</v>
      </c>
      <c r="B1" s="15" t="s">
        <v>994</v>
      </c>
    </row>
    <row r="2" spans="1:2" ht="12.75">
      <c r="A2" s="12">
        <v>3</v>
      </c>
      <c r="B2" s="13">
        <v>16</v>
      </c>
    </row>
    <row r="3" spans="1:2" ht="12.75">
      <c r="A3" s="12">
        <v>6</v>
      </c>
      <c r="B3" s="13">
        <v>58</v>
      </c>
    </row>
    <row r="4" spans="1:2" ht="12.75">
      <c r="A4" s="12">
        <v>9</v>
      </c>
      <c r="B4" s="13">
        <v>87</v>
      </c>
    </row>
    <row r="5" spans="1:2" ht="12.75">
      <c r="A5" s="12">
        <v>12</v>
      </c>
      <c r="B5" s="13">
        <v>55</v>
      </c>
    </row>
    <row r="6" spans="1:2" ht="12.75">
      <c r="A6" s="12">
        <v>15</v>
      </c>
      <c r="B6" s="13">
        <v>36</v>
      </c>
    </row>
    <row r="7" spans="1:2" ht="12.75">
      <c r="A7" s="12">
        <v>18</v>
      </c>
      <c r="B7" s="13">
        <v>43</v>
      </c>
    </row>
    <row r="8" spans="1:2" ht="12.75">
      <c r="A8" s="12">
        <v>21</v>
      </c>
      <c r="B8" s="13">
        <v>41</v>
      </c>
    </row>
    <row r="9" spans="1:2" ht="12.75">
      <c r="A9" s="12">
        <v>24</v>
      </c>
      <c r="B9" s="13">
        <v>23</v>
      </c>
    </row>
    <row r="10" spans="1:2" ht="12.75">
      <c r="A10" s="12">
        <v>30</v>
      </c>
      <c r="B10" s="13">
        <v>38</v>
      </c>
    </row>
    <row r="11" spans="1:2" ht="12.75">
      <c r="A11" s="12">
        <v>33</v>
      </c>
      <c r="B11" s="13">
        <v>9</v>
      </c>
    </row>
    <row r="12" spans="1:2" ht="12.75">
      <c r="A12" s="12">
        <v>36</v>
      </c>
      <c r="B12" s="13">
        <v>6</v>
      </c>
    </row>
    <row r="13" spans="1:2" ht="12.75">
      <c r="A13" s="12">
        <v>39</v>
      </c>
      <c r="B13" s="13">
        <v>8</v>
      </c>
    </row>
    <row r="14" spans="1:2" ht="12.75">
      <c r="A14" s="12">
        <v>42</v>
      </c>
      <c r="B14" s="13">
        <v>7</v>
      </c>
    </row>
    <row r="15" spans="1:2" ht="12.75">
      <c r="A15" s="12">
        <v>45</v>
      </c>
      <c r="B15" s="13">
        <v>9</v>
      </c>
    </row>
    <row r="16" spans="1:2" ht="12.75">
      <c r="A16" s="12">
        <v>48</v>
      </c>
      <c r="B16" s="13">
        <v>4</v>
      </c>
    </row>
    <row r="17" spans="1:2" ht="12.75">
      <c r="A17" s="12">
        <v>51</v>
      </c>
      <c r="B17" s="13">
        <v>4</v>
      </c>
    </row>
    <row r="18" spans="1:2" ht="12.75">
      <c r="A18" s="12">
        <v>54</v>
      </c>
      <c r="B18" s="13">
        <v>5</v>
      </c>
    </row>
    <row r="19" spans="1:2" ht="12.75">
      <c r="A19" s="12">
        <v>57</v>
      </c>
      <c r="B19" s="13">
        <v>4</v>
      </c>
    </row>
    <row r="20" spans="1:2" ht="12.75">
      <c r="A20" s="12">
        <v>60</v>
      </c>
      <c r="B20" s="13">
        <v>5</v>
      </c>
    </row>
    <row r="21" spans="1:2" ht="12.75">
      <c r="A21" s="12">
        <v>63</v>
      </c>
      <c r="B21" s="13">
        <v>1</v>
      </c>
    </row>
    <row r="22" spans="1:2" ht="12.75">
      <c r="A22" s="12">
        <v>66</v>
      </c>
      <c r="B22" s="13">
        <v>2</v>
      </c>
    </row>
    <row r="23" spans="1:2" ht="12.75">
      <c r="A23" s="12">
        <v>69</v>
      </c>
      <c r="B23" s="13">
        <v>4</v>
      </c>
    </row>
    <row r="24" spans="1:2" ht="12.75">
      <c r="A24" s="12">
        <v>72</v>
      </c>
      <c r="B24" s="13">
        <v>2</v>
      </c>
    </row>
    <row r="25" spans="1:2" ht="13.5" thickBot="1">
      <c r="A25" s="14" t="s">
        <v>993</v>
      </c>
      <c r="B25" s="14">
        <v>15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B41" sqref="B41"/>
    </sheetView>
  </sheetViews>
  <sheetFormatPr defaultColWidth="9.140625" defaultRowHeight="12.75"/>
  <sheetData>
    <row r="1" spans="1:2" ht="12.75">
      <c r="A1" s="15" t="s">
        <v>992</v>
      </c>
      <c r="B1" s="15" t="s">
        <v>994</v>
      </c>
    </row>
    <row r="2" spans="1:2" ht="12.75">
      <c r="A2" s="12">
        <v>0.5</v>
      </c>
      <c r="B2" s="13">
        <v>23</v>
      </c>
    </row>
    <row r="3" spans="1:2" ht="12.75">
      <c r="A3" s="12">
        <v>1</v>
      </c>
      <c r="B3" s="13">
        <v>19</v>
      </c>
    </row>
    <row r="4" spans="1:2" ht="12.75">
      <c r="A4" s="12">
        <v>1.5</v>
      </c>
      <c r="B4" s="13">
        <v>19</v>
      </c>
    </row>
    <row r="5" spans="1:2" ht="12.75">
      <c r="A5" s="12">
        <v>2</v>
      </c>
      <c r="B5" s="13">
        <v>18</v>
      </c>
    </row>
    <row r="6" spans="1:2" ht="12.75">
      <c r="A6" s="12">
        <v>2.5</v>
      </c>
      <c r="B6" s="13">
        <v>21</v>
      </c>
    </row>
    <row r="7" spans="1:2" ht="12.75">
      <c r="A7" s="12">
        <v>3</v>
      </c>
      <c r="B7" s="13">
        <v>17</v>
      </c>
    </row>
    <row r="8" spans="1:2" ht="12.75">
      <c r="A8" s="12">
        <v>3.5</v>
      </c>
      <c r="B8" s="13">
        <v>11</v>
      </c>
    </row>
    <row r="9" spans="1:2" ht="12.75">
      <c r="A9" s="12">
        <v>4</v>
      </c>
      <c r="B9" s="13">
        <v>13</v>
      </c>
    </row>
    <row r="10" spans="1:2" ht="12.75">
      <c r="A10" s="12">
        <v>4.5</v>
      </c>
      <c r="B10" s="13">
        <v>15</v>
      </c>
    </row>
    <row r="11" spans="1:2" ht="12.75">
      <c r="A11" s="12">
        <v>5</v>
      </c>
      <c r="B11" s="13">
        <v>7</v>
      </c>
    </row>
    <row r="12" spans="1:2" ht="12.75">
      <c r="A12" s="12">
        <v>6.5</v>
      </c>
      <c r="B12" s="13">
        <v>19</v>
      </c>
    </row>
    <row r="13" spans="1:2" ht="12.75">
      <c r="A13" s="12">
        <v>7</v>
      </c>
      <c r="B13" s="13">
        <v>8</v>
      </c>
    </row>
    <row r="14" spans="1:2" ht="12.75">
      <c r="A14" s="12">
        <v>7.5</v>
      </c>
      <c r="B14" s="13">
        <v>4</v>
      </c>
    </row>
    <row r="15" spans="1:2" ht="12.75">
      <c r="A15" s="12">
        <v>8</v>
      </c>
      <c r="B15" s="13">
        <v>8</v>
      </c>
    </row>
    <row r="16" spans="1:2" ht="12.75">
      <c r="A16" s="12">
        <v>8.5</v>
      </c>
      <c r="B16" s="13">
        <v>5</v>
      </c>
    </row>
    <row r="17" spans="1:2" ht="12.75">
      <c r="A17" s="12">
        <v>9</v>
      </c>
      <c r="B17" s="13">
        <v>3</v>
      </c>
    </row>
    <row r="18" spans="1:2" ht="12.75">
      <c r="A18" s="12">
        <v>9.5</v>
      </c>
      <c r="B18" s="13">
        <v>1</v>
      </c>
    </row>
    <row r="19" spans="1:2" ht="12.75">
      <c r="A19" s="12">
        <v>10</v>
      </c>
      <c r="B19" s="13">
        <v>2</v>
      </c>
    </row>
    <row r="20" spans="1:2" ht="12.75">
      <c r="A20" s="12">
        <v>10.5</v>
      </c>
      <c r="B20" s="13">
        <v>1</v>
      </c>
    </row>
    <row r="21" spans="1:2" ht="12.75">
      <c r="A21" s="12">
        <v>11</v>
      </c>
      <c r="B21" s="13">
        <v>2</v>
      </c>
    </row>
    <row r="22" spans="1:2" ht="13.5" thickBot="1">
      <c r="A22" s="14" t="s">
        <v>993</v>
      </c>
      <c r="B22" s="14"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C46" sqref="C46"/>
    </sheetView>
  </sheetViews>
  <sheetFormatPr defaultColWidth="9.140625" defaultRowHeight="12.75"/>
  <sheetData>
    <row r="1" spans="1:2" ht="12.75">
      <c r="A1" s="15" t="s">
        <v>992</v>
      </c>
      <c r="B1" s="15" t="s">
        <v>994</v>
      </c>
    </row>
    <row r="2" spans="1:2" ht="12.75">
      <c r="A2" s="12">
        <v>0.1</v>
      </c>
      <c r="B2" s="13">
        <v>3</v>
      </c>
    </row>
    <row r="3" spans="1:2" ht="12.75">
      <c r="A3" s="12">
        <v>0.15848931924611132</v>
      </c>
      <c r="B3" s="13">
        <v>3</v>
      </c>
    </row>
    <row r="4" spans="1:2" ht="12.75">
      <c r="A4" s="12">
        <v>0.251188643150958</v>
      </c>
      <c r="B4" s="13">
        <v>1</v>
      </c>
    </row>
    <row r="5" spans="1:2" ht="12.75">
      <c r="A5" s="12">
        <v>0.3981071705534972</v>
      </c>
      <c r="B5" s="13">
        <v>5</v>
      </c>
    </row>
    <row r="6" spans="1:2" ht="12.75">
      <c r="A6" s="12">
        <v>0.6309573444801932</v>
      </c>
      <c r="B6" s="13">
        <v>9</v>
      </c>
    </row>
    <row r="7" spans="1:2" ht="12.75">
      <c r="A7" s="12">
        <v>1</v>
      </c>
      <c r="B7" s="13">
        <v>10</v>
      </c>
    </row>
    <row r="8" spans="1:2" ht="12.75">
      <c r="A8" s="12">
        <v>1.5848931924611136</v>
      </c>
      <c r="B8" s="13">
        <v>11</v>
      </c>
    </row>
    <row r="9" spans="1:2" ht="12.75">
      <c r="A9" s="12">
        <v>2.5118864315095806</v>
      </c>
      <c r="B9" s="13">
        <v>25</v>
      </c>
    </row>
    <row r="10" spans="1:2" ht="12.75">
      <c r="A10" s="12">
        <v>3.9810717055349727</v>
      </c>
      <c r="B10" s="13">
        <v>25</v>
      </c>
    </row>
    <row r="11" spans="1:2" ht="12.75">
      <c r="A11" s="12">
        <v>6.309573444801934</v>
      </c>
      <c r="B11" s="13">
        <v>25</v>
      </c>
    </row>
    <row r="12" spans="1:2" ht="12.75">
      <c r="A12" s="12">
        <v>10</v>
      </c>
      <c r="B12" s="13">
        <v>28</v>
      </c>
    </row>
    <row r="13" spans="1:2" ht="12.75">
      <c r="A13" s="12">
        <v>15.848931924611136</v>
      </c>
      <c r="B13" s="13">
        <v>30</v>
      </c>
    </row>
    <row r="14" spans="1:2" ht="12.75">
      <c r="A14" s="12">
        <v>25.1188643150958</v>
      </c>
      <c r="B14" s="13">
        <v>17</v>
      </c>
    </row>
    <row r="15" spans="1:2" ht="12.75">
      <c r="A15" s="12">
        <v>39.810717055349755</v>
      </c>
      <c r="B15" s="13">
        <v>17</v>
      </c>
    </row>
    <row r="16" spans="1:2" ht="12.75">
      <c r="A16" s="12">
        <v>63.095734448019364</v>
      </c>
      <c r="B16" s="13">
        <v>9</v>
      </c>
    </row>
    <row r="17" spans="1:2" ht="12.75">
      <c r="A17" s="12">
        <v>100</v>
      </c>
      <c r="B17" s="13">
        <v>3</v>
      </c>
    </row>
    <row r="18" spans="1:2" ht="12.75">
      <c r="A18" s="12">
        <v>158.48931924611153</v>
      </c>
      <c r="B18" s="13">
        <v>2</v>
      </c>
    </row>
    <row r="19" spans="1:2" ht="13.5" thickBot="1">
      <c r="A19" s="14" t="s">
        <v>993</v>
      </c>
      <c r="B19" s="14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B46" sqref="B46"/>
    </sheetView>
  </sheetViews>
  <sheetFormatPr defaultColWidth="9.140625" defaultRowHeight="12.75"/>
  <sheetData>
    <row r="1" spans="1:2" ht="12.75">
      <c r="A1" s="15" t="s">
        <v>992</v>
      </c>
      <c r="B1" s="15" t="s">
        <v>994</v>
      </c>
    </row>
    <row r="2" spans="1:2" ht="12.75">
      <c r="A2" s="12">
        <v>3</v>
      </c>
      <c r="B2" s="13">
        <v>78</v>
      </c>
    </row>
    <row r="3" spans="1:2" ht="12.75">
      <c r="A3" s="12">
        <v>6</v>
      </c>
      <c r="B3" s="13">
        <v>35</v>
      </c>
    </row>
    <row r="4" spans="1:2" ht="12.75">
      <c r="A4" s="12">
        <v>9</v>
      </c>
      <c r="B4" s="13">
        <v>19</v>
      </c>
    </row>
    <row r="5" spans="1:2" ht="12.75">
      <c r="A5" s="12">
        <v>12</v>
      </c>
      <c r="B5" s="13">
        <v>23</v>
      </c>
    </row>
    <row r="6" spans="1:2" ht="12.75">
      <c r="A6" s="12">
        <v>15</v>
      </c>
      <c r="B6" s="13">
        <v>14</v>
      </c>
    </row>
    <row r="7" spans="1:2" ht="12.75">
      <c r="A7" s="12">
        <v>18</v>
      </c>
      <c r="B7" s="13">
        <v>10</v>
      </c>
    </row>
    <row r="8" spans="1:2" ht="12.75">
      <c r="A8" s="12">
        <v>21</v>
      </c>
      <c r="B8" s="13">
        <v>6</v>
      </c>
    </row>
    <row r="9" spans="1:2" ht="12.75">
      <c r="A9" s="12">
        <v>24</v>
      </c>
      <c r="B9" s="13">
        <v>5</v>
      </c>
    </row>
    <row r="10" spans="1:2" ht="12.75">
      <c r="A10" s="12">
        <v>27</v>
      </c>
      <c r="B10" s="13">
        <v>4</v>
      </c>
    </row>
    <row r="11" spans="1:2" ht="12.75">
      <c r="A11" s="12">
        <v>30</v>
      </c>
      <c r="B11" s="13">
        <v>4</v>
      </c>
    </row>
    <row r="12" spans="1:2" ht="12.75">
      <c r="A12" s="12">
        <v>33</v>
      </c>
      <c r="B12" s="13">
        <v>5</v>
      </c>
    </row>
    <row r="13" spans="1:2" ht="12.75">
      <c r="A13" s="12">
        <v>36</v>
      </c>
      <c r="B13" s="13">
        <v>3</v>
      </c>
    </row>
    <row r="14" spans="1:2" ht="12.75">
      <c r="A14" s="12">
        <v>39</v>
      </c>
      <c r="B14" s="13">
        <v>3</v>
      </c>
    </row>
    <row r="15" spans="1:2" ht="12.75">
      <c r="A15" s="12">
        <v>42</v>
      </c>
      <c r="B15" s="13">
        <v>1</v>
      </c>
    </row>
    <row r="16" spans="1:2" ht="12.75">
      <c r="A16" s="12">
        <v>45</v>
      </c>
      <c r="B16" s="13">
        <v>2</v>
      </c>
    </row>
    <row r="17" spans="1:2" ht="12.75">
      <c r="A17" s="12">
        <v>48</v>
      </c>
      <c r="B17" s="13">
        <v>1</v>
      </c>
    </row>
    <row r="18" spans="1:2" ht="12.75">
      <c r="A18" s="12">
        <v>51</v>
      </c>
      <c r="B18" s="13">
        <v>1</v>
      </c>
    </row>
    <row r="19" spans="1:2" ht="12.75">
      <c r="A19" s="12">
        <v>54</v>
      </c>
      <c r="B19" s="13">
        <v>1</v>
      </c>
    </row>
    <row r="20" spans="1:2" ht="12.75">
      <c r="A20" s="12">
        <v>57</v>
      </c>
      <c r="B20" s="13">
        <v>1</v>
      </c>
    </row>
    <row r="21" spans="1:2" ht="12.75">
      <c r="A21" s="12">
        <v>60</v>
      </c>
      <c r="B21" s="13">
        <v>1</v>
      </c>
    </row>
    <row r="22" spans="1:2" ht="13.5" thickBot="1">
      <c r="A22" s="14" t="s">
        <v>993</v>
      </c>
      <c r="B22" s="14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83"/>
  <sheetViews>
    <sheetView workbookViewId="0" topLeftCell="R2">
      <selection activeCell="Z2" sqref="Z2:AA228"/>
    </sheetView>
  </sheetViews>
  <sheetFormatPr defaultColWidth="9.140625" defaultRowHeight="12.75"/>
  <cols>
    <col min="1" max="1" width="7.57421875" style="19" bestFit="1" customWidth="1"/>
    <col min="2" max="2" width="12.28125" style="19" bestFit="1" customWidth="1"/>
    <col min="3" max="3" width="3.57421875" style="19" bestFit="1" customWidth="1"/>
    <col min="4" max="4" width="4.140625" style="19" bestFit="1" customWidth="1"/>
    <col min="5" max="5" width="3.57421875" style="19" bestFit="1" customWidth="1"/>
    <col min="6" max="6" width="4.00390625" style="19" bestFit="1" customWidth="1"/>
    <col min="7" max="7" width="5.57421875" style="19" bestFit="1" customWidth="1"/>
    <col min="8" max="8" width="5.00390625" style="19" bestFit="1" customWidth="1"/>
    <col min="9" max="9" width="10.8515625" style="19" bestFit="1" customWidth="1"/>
    <col min="10" max="10" width="9.8515625" style="19" bestFit="1" customWidth="1"/>
    <col min="11" max="11" width="11.28125" style="19" bestFit="1" customWidth="1"/>
    <col min="12" max="12" width="14.140625" style="19" bestFit="1" customWidth="1"/>
    <col min="13" max="13" width="9.421875" style="19" bestFit="1" customWidth="1"/>
    <col min="14" max="14" width="9.7109375" style="19" bestFit="1" customWidth="1"/>
    <col min="15" max="15" width="9.00390625" style="19" bestFit="1" customWidth="1"/>
    <col min="16" max="16" width="9.28125" style="19" bestFit="1" customWidth="1"/>
    <col min="17" max="17" width="7.140625" style="19" bestFit="1" customWidth="1"/>
    <col min="18" max="18" width="9.8515625" style="19" bestFit="1" customWidth="1"/>
    <col min="19" max="20" width="14.140625" style="19" customWidth="1"/>
    <col min="21" max="21" width="8.8515625" style="19" bestFit="1" customWidth="1"/>
    <col min="22" max="23" width="12.00390625" style="19" bestFit="1" customWidth="1"/>
    <col min="24" max="24" width="20.28125" style="19" bestFit="1" customWidth="1"/>
    <col min="25" max="25" width="9.140625" style="19" customWidth="1"/>
    <col min="26" max="27" width="14.140625" style="19" customWidth="1"/>
    <col min="28" max="16384" width="9.140625" style="19" customWidth="1"/>
  </cols>
  <sheetData>
    <row r="1" spans="1:27" ht="15" thickBot="1">
      <c r="A1" s="1" t="s">
        <v>969</v>
      </c>
      <c r="B1" s="1" t="s">
        <v>970</v>
      </c>
      <c r="C1" s="18" t="s">
        <v>971</v>
      </c>
      <c r="D1" s="3" t="s">
        <v>972</v>
      </c>
      <c r="E1" s="8" t="s">
        <v>973</v>
      </c>
      <c r="F1" s="8" t="s">
        <v>974</v>
      </c>
      <c r="G1" s="3" t="s">
        <v>975</v>
      </c>
      <c r="H1" s="18" t="s">
        <v>976</v>
      </c>
      <c r="I1" s="11" t="s">
        <v>977</v>
      </c>
      <c r="J1" s="11" t="s">
        <v>978</v>
      </c>
      <c r="K1" s="7" t="s">
        <v>979</v>
      </c>
      <c r="L1" s="7" t="s">
        <v>980</v>
      </c>
      <c r="M1" s="16" t="s">
        <v>981</v>
      </c>
      <c r="N1" s="16" t="s">
        <v>982</v>
      </c>
      <c r="O1" s="16" t="s">
        <v>983</v>
      </c>
      <c r="P1" s="21" t="s">
        <v>984</v>
      </c>
      <c r="Q1" s="22" t="s">
        <v>985</v>
      </c>
      <c r="R1" s="11" t="s">
        <v>998</v>
      </c>
      <c r="S1" s="24" t="s">
        <v>1003</v>
      </c>
      <c r="T1" s="24" t="s">
        <v>1002</v>
      </c>
      <c r="U1" s="25" t="s">
        <v>999</v>
      </c>
      <c r="V1" s="9" t="s">
        <v>1000</v>
      </c>
      <c r="W1" s="9" t="s">
        <v>1001</v>
      </c>
      <c r="X1" s="19" t="s">
        <v>988</v>
      </c>
      <c r="Z1" s="24" t="s">
        <v>1002</v>
      </c>
      <c r="AA1" s="24" t="s">
        <v>1003</v>
      </c>
    </row>
    <row r="2" spans="1:27" ht="12.75">
      <c r="A2" s="1" t="s">
        <v>449</v>
      </c>
      <c r="B2" s="1" t="s">
        <v>450</v>
      </c>
      <c r="C2" s="18">
        <v>7</v>
      </c>
      <c r="D2" s="3">
        <v>37</v>
      </c>
      <c r="E2" s="8">
        <v>2</v>
      </c>
      <c r="F2" s="8" t="s">
        <v>2</v>
      </c>
      <c r="G2" s="3">
        <v>34</v>
      </c>
      <c r="H2" s="18">
        <v>29</v>
      </c>
      <c r="I2" s="11">
        <v>-96</v>
      </c>
      <c r="J2" s="11">
        <v>-71.7</v>
      </c>
      <c r="K2" s="7">
        <f aca="true" t="shared" si="0" ref="K2:K65">SUMSQ(I2,J2)</f>
        <v>14356.89</v>
      </c>
      <c r="L2" s="7">
        <f aca="true" t="shared" si="1" ref="L2:L65">SQRT(K2)</f>
        <v>119.82024036029972</v>
      </c>
      <c r="M2" s="16" t="b">
        <f aca="true" t="shared" si="2" ref="M2:M65">AND(I2&lt;0,J2&lt;0,(ISNUMBER(I2)),(ISNUMBER(J2)))</f>
        <v>1</v>
      </c>
      <c r="N2" s="16" t="b">
        <f aca="true" t="shared" si="3" ref="N2:N65">AND(I2&lt;0,J2&gt;0,(ISNUMBER(I2)),(ISNUMBER(J2)))</f>
        <v>0</v>
      </c>
      <c r="O2" s="16" t="b">
        <f aca="true" t="shared" si="4" ref="O2:O65">AND(I2&gt;0,J2&lt;0,(ISNUMBER(I2)),(ISNUMBER(J2)))</f>
        <v>0</v>
      </c>
      <c r="P2" s="21" t="b">
        <f aca="true" t="shared" si="5" ref="P2:P65">AND(I2&gt;0,J2&gt;0,(ISNUMBER(I2)),(ISNUMBER(J2)))</f>
        <v>0</v>
      </c>
      <c r="Q2" s="22" t="s">
        <v>75</v>
      </c>
      <c r="R2" s="11">
        <v>0.0008</v>
      </c>
      <c r="S2" s="23">
        <f>((300000*R2)/71)</f>
        <v>3.380281690140845</v>
      </c>
      <c r="T2" s="23">
        <f aca="true" t="shared" si="6" ref="T2:T65">S2*0.00484*L2</f>
        <v>1.9603266366552698</v>
      </c>
      <c r="U2" s="9">
        <v>3</v>
      </c>
      <c r="V2" s="9">
        <f>POWER(10,-1)</f>
        <v>0.1</v>
      </c>
      <c r="W2" s="9">
        <v>26.45454545231568</v>
      </c>
      <c r="X2" s="19" t="s">
        <v>451</v>
      </c>
      <c r="Z2" s="23">
        <f aca="true" t="shared" si="7" ref="Z2:Z65">AA2*0.00484*L2</f>
        <v>1.9603266366552698</v>
      </c>
      <c r="AA2" s="23">
        <f>((300000*R2)/71)</f>
        <v>3.380281690140845</v>
      </c>
    </row>
    <row r="3" spans="1:27" ht="12.75">
      <c r="A3" s="1" t="s">
        <v>6</v>
      </c>
      <c r="B3" s="1" t="s">
        <v>7</v>
      </c>
      <c r="C3" s="18">
        <v>12</v>
      </c>
      <c r="D3" s="3">
        <v>33</v>
      </c>
      <c r="E3" s="8">
        <v>48</v>
      </c>
      <c r="F3" s="8" t="s">
        <v>2</v>
      </c>
      <c r="G3" s="3">
        <v>10</v>
      </c>
      <c r="H3" s="18">
        <v>48</v>
      </c>
      <c r="I3" s="11">
        <v>46</v>
      </c>
      <c r="J3" s="11">
        <v>-5</v>
      </c>
      <c r="K3" s="7">
        <f t="shared" si="0"/>
        <v>2141</v>
      </c>
      <c r="L3" s="7">
        <f t="shared" si="1"/>
        <v>46.2709412050371</v>
      </c>
      <c r="M3" s="16" t="b">
        <f t="shared" si="2"/>
        <v>0</v>
      </c>
      <c r="N3" s="16" t="b">
        <f t="shared" si="3"/>
        <v>0</v>
      </c>
      <c r="O3" s="16" t="b">
        <f t="shared" si="4"/>
        <v>1</v>
      </c>
      <c r="P3" s="21" t="b">
        <f t="shared" si="5"/>
        <v>0</v>
      </c>
      <c r="Q3" s="22" t="s">
        <v>8</v>
      </c>
      <c r="R3" s="11">
        <v>0.0009</v>
      </c>
      <c r="S3" s="6">
        <f aca="true" t="shared" si="8" ref="S3:S66">((300000*R3)/71)</f>
        <v>3.8028169014084505</v>
      </c>
      <c r="T3" s="23">
        <f t="shared" si="6"/>
        <v>0.8516459995315842</v>
      </c>
      <c r="U3" s="9">
        <v>6</v>
      </c>
      <c r="V3" s="9">
        <f>POWER(10,-0.8)</f>
        <v>0.15848931924611132</v>
      </c>
      <c r="W3" s="9">
        <v>52.90909090463136</v>
      </c>
      <c r="X3" s="19" t="s">
        <v>9</v>
      </c>
      <c r="Z3" s="23">
        <f t="shared" si="7"/>
        <v>0.8516459995315842</v>
      </c>
      <c r="AA3" s="23">
        <f aca="true" t="shared" si="9" ref="AA3:AA66">((300000*R3)/71)</f>
        <v>3.8028169014084505</v>
      </c>
    </row>
    <row r="4" spans="1:27" ht="12.75">
      <c r="A4" s="1" t="s">
        <v>10</v>
      </c>
      <c r="B4" s="1" t="s">
        <v>11</v>
      </c>
      <c r="C4" s="18">
        <v>11</v>
      </c>
      <c r="D4" s="3">
        <v>39</v>
      </c>
      <c r="E4" s="8">
        <v>43</v>
      </c>
      <c r="F4" s="8" t="s">
        <v>2</v>
      </c>
      <c r="G4" s="3">
        <v>54</v>
      </c>
      <c r="H4" s="18">
        <v>29</v>
      </c>
      <c r="I4" s="11">
        <v>-3.1</v>
      </c>
      <c r="J4" s="11">
        <v>1.3</v>
      </c>
      <c r="K4" s="7">
        <f t="shared" si="0"/>
        <v>11.3</v>
      </c>
      <c r="L4" s="7">
        <f t="shared" si="1"/>
        <v>3.361547262794322</v>
      </c>
      <c r="M4" s="16" t="b">
        <f t="shared" si="2"/>
        <v>0</v>
      </c>
      <c r="N4" s="16" t="b">
        <f t="shared" si="3"/>
        <v>1</v>
      </c>
      <c r="O4" s="16" t="b">
        <f t="shared" si="4"/>
        <v>0</v>
      </c>
      <c r="P4" s="21" t="b">
        <f t="shared" si="5"/>
        <v>0</v>
      </c>
      <c r="Q4" s="22" t="s">
        <v>12</v>
      </c>
      <c r="R4" s="11">
        <v>0.001</v>
      </c>
      <c r="S4" s="6">
        <f t="shared" si="8"/>
        <v>4.225352112676056</v>
      </c>
      <c r="T4" s="23">
        <f t="shared" si="6"/>
        <v>0.06874600881094865</v>
      </c>
      <c r="U4" s="9">
        <v>9</v>
      </c>
      <c r="V4" s="9">
        <f>POWER(10,-0.6)</f>
        <v>0.251188643150958</v>
      </c>
      <c r="W4" s="9">
        <v>79.36363635694704</v>
      </c>
      <c r="X4" s="19" t="s">
        <v>9</v>
      </c>
      <c r="Z4" s="23">
        <f t="shared" si="7"/>
        <v>0.06874600881094865</v>
      </c>
      <c r="AA4" s="23">
        <f t="shared" si="9"/>
        <v>4.225352112676056</v>
      </c>
    </row>
    <row r="5" spans="1:27" ht="12.75">
      <c r="A5" s="1" t="s">
        <v>13</v>
      </c>
      <c r="B5" s="1" t="s">
        <v>14</v>
      </c>
      <c r="C5" s="18">
        <v>10</v>
      </c>
      <c r="D5" s="3">
        <v>52</v>
      </c>
      <c r="E5" s="8">
        <v>41</v>
      </c>
      <c r="F5" s="8" t="s">
        <v>2</v>
      </c>
      <c r="G5" s="3">
        <v>40</v>
      </c>
      <c r="H5" s="18">
        <v>9</v>
      </c>
      <c r="I5" s="11">
        <v>180</v>
      </c>
      <c r="J5" s="11">
        <v>-123</v>
      </c>
      <c r="K5" s="7">
        <f t="shared" si="0"/>
        <v>47529</v>
      </c>
      <c r="L5" s="7">
        <f t="shared" si="1"/>
        <v>218.01146758828995</v>
      </c>
      <c r="M5" s="16" t="b">
        <f t="shared" si="2"/>
        <v>0</v>
      </c>
      <c r="N5" s="16" t="b">
        <f t="shared" si="3"/>
        <v>0</v>
      </c>
      <c r="O5" s="16" t="b">
        <f t="shared" si="4"/>
        <v>1</v>
      </c>
      <c r="P5" s="21" t="b">
        <f t="shared" si="5"/>
        <v>0</v>
      </c>
      <c r="Q5" s="22" t="s">
        <v>15</v>
      </c>
      <c r="R5" s="11">
        <v>0.002</v>
      </c>
      <c r="S5" s="6">
        <f t="shared" si="8"/>
        <v>8.450704225352112</v>
      </c>
      <c r="T5" s="23">
        <f t="shared" si="6"/>
        <v>8.91697608276611</v>
      </c>
      <c r="U5" s="9">
        <v>12</v>
      </c>
      <c r="V5" s="9">
        <f>POWER(10,-0.4)</f>
        <v>0.3981071705534972</v>
      </c>
      <c r="W5" s="9">
        <v>105.81818180926273</v>
      </c>
      <c r="X5" s="19" t="s">
        <v>9</v>
      </c>
      <c r="Z5" s="23">
        <f t="shared" si="7"/>
        <v>8.91697608276611</v>
      </c>
      <c r="AA5" s="23">
        <f t="shared" si="9"/>
        <v>8.450704225352112</v>
      </c>
    </row>
    <row r="6" spans="1:27" ht="12.75">
      <c r="A6" s="1" t="s">
        <v>16</v>
      </c>
      <c r="B6" s="1" t="s">
        <v>17</v>
      </c>
      <c r="C6" s="18">
        <v>4</v>
      </c>
      <c r="D6" s="3">
        <v>41</v>
      </c>
      <c r="E6" s="8">
        <v>27</v>
      </c>
      <c r="F6" s="8">
        <v>-2</v>
      </c>
      <c r="G6" s="3">
        <v>51</v>
      </c>
      <c r="H6" s="18">
        <v>46</v>
      </c>
      <c r="I6" s="11">
        <v>-17</v>
      </c>
      <c r="J6" s="11">
        <v>15.4</v>
      </c>
      <c r="K6" s="7">
        <f t="shared" si="0"/>
        <v>526.1600000000001</v>
      </c>
      <c r="L6" s="7">
        <f t="shared" si="1"/>
        <v>22.93817778290159</v>
      </c>
      <c r="M6" s="16" t="b">
        <f t="shared" si="2"/>
        <v>0</v>
      </c>
      <c r="N6" s="16" t="b">
        <f t="shared" si="3"/>
        <v>1</v>
      </c>
      <c r="O6" s="16" t="b">
        <f t="shared" si="4"/>
        <v>0</v>
      </c>
      <c r="P6" s="21" t="b">
        <f t="shared" si="5"/>
        <v>0</v>
      </c>
      <c r="Q6" s="22" t="s">
        <v>8</v>
      </c>
      <c r="R6" s="11">
        <v>0.0024</v>
      </c>
      <c r="S6" s="6">
        <f t="shared" si="8"/>
        <v>10.140845070422534</v>
      </c>
      <c r="T6" s="23">
        <f t="shared" si="6"/>
        <v>1.1258445343359922</v>
      </c>
      <c r="U6" s="9">
        <v>15</v>
      </c>
      <c r="V6" s="9">
        <f>POWER(10,-0.2)</f>
        <v>0.6309573444801932</v>
      </c>
      <c r="W6" s="9">
        <v>132.2727272615784</v>
      </c>
      <c r="X6" s="19" t="s">
        <v>9</v>
      </c>
      <c r="Z6" s="23">
        <f t="shared" si="7"/>
        <v>1.1258445343359922</v>
      </c>
      <c r="AA6" s="23">
        <f t="shared" si="9"/>
        <v>10.140845070422534</v>
      </c>
    </row>
    <row r="7" spans="1:27" ht="12.75">
      <c r="A7" s="1" t="s">
        <v>452</v>
      </c>
      <c r="B7" s="1" t="s">
        <v>453</v>
      </c>
      <c r="C7" s="18">
        <v>12</v>
      </c>
      <c r="D7" s="3">
        <v>27</v>
      </c>
      <c r="E7" s="8">
        <v>53</v>
      </c>
      <c r="F7" s="8" t="s">
        <v>2</v>
      </c>
      <c r="G7" s="3">
        <v>0</v>
      </c>
      <c r="H7" s="18">
        <v>6</v>
      </c>
      <c r="I7" s="11">
        <v>30.7</v>
      </c>
      <c r="J7" s="11">
        <v>-30.6</v>
      </c>
      <c r="K7" s="7">
        <f t="shared" si="0"/>
        <v>1878.8500000000001</v>
      </c>
      <c r="L7" s="7">
        <f t="shared" si="1"/>
        <v>43.34570336261716</v>
      </c>
      <c r="M7" s="16" t="b">
        <f t="shared" si="2"/>
        <v>0</v>
      </c>
      <c r="N7" s="16" t="b">
        <f t="shared" si="3"/>
        <v>0</v>
      </c>
      <c r="O7" s="16" t="b">
        <f t="shared" si="4"/>
        <v>1</v>
      </c>
      <c r="P7" s="21" t="b">
        <f t="shared" si="5"/>
        <v>0</v>
      </c>
      <c r="Q7" s="22" t="s">
        <v>8</v>
      </c>
      <c r="R7" s="11">
        <v>0.0024</v>
      </c>
      <c r="S7" s="6">
        <f t="shared" si="8"/>
        <v>10.140845070422534</v>
      </c>
      <c r="T7" s="23">
        <f t="shared" si="6"/>
        <v>2.1274803813809613</v>
      </c>
      <c r="U7" s="9">
        <v>18</v>
      </c>
      <c r="V7" s="9">
        <f>POWER(10,0)</f>
        <v>1</v>
      </c>
      <c r="W7" s="9">
        <v>158.72727271389408</v>
      </c>
      <c r="X7" s="19" t="s">
        <v>451</v>
      </c>
      <c r="Z7" s="23">
        <f t="shared" si="7"/>
        <v>2.1274803813809613</v>
      </c>
      <c r="AA7" s="23">
        <f t="shared" si="9"/>
        <v>10.140845070422534</v>
      </c>
    </row>
    <row r="8" spans="1:27" ht="12.75">
      <c r="A8" s="1" t="s">
        <v>18</v>
      </c>
      <c r="B8" s="1" t="s">
        <v>19</v>
      </c>
      <c r="C8" s="18">
        <v>13</v>
      </c>
      <c r="D8" s="3">
        <v>0</v>
      </c>
      <c r="E8" s="8">
        <v>52</v>
      </c>
      <c r="F8" s="8" t="s">
        <v>2</v>
      </c>
      <c r="G8" s="3">
        <v>29</v>
      </c>
      <c r="H8" s="18">
        <v>46</v>
      </c>
      <c r="I8" s="11">
        <v>-19</v>
      </c>
      <c r="J8" s="11">
        <v>-40</v>
      </c>
      <c r="K8" s="7">
        <f t="shared" si="0"/>
        <v>1961</v>
      </c>
      <c r="L8" s="7">
        <f t="shared" si="1"/>
        <v>44.28317965096906</v>
      </c>
      <c r="M8" s="16" t="b">
        <f t="shared" si="2"/>
        <v>1</v>
      </c>
      <c r="N8" s="16" t="b">
        <f t="shared" si="3"/>
        <v>0</v>
      </c>
      <c r="O8" s="16" t="b">
        <f t="shared" si="4"/>
        <v>0</v>
      </c>
      <c r="P8" s="21" t="b">
        <f t="shared" si="5"/>
        <v>0</v>
      </c>
      <c r="Q8" s="22" t="s">
        <v>20</v>
      </c>
      <c r="R8" s="11">
        <v>0.003</v>
      </c>
      <c r="S8" s="6">
        <f t="shared" si="8"/>
        <v>12.67605633802817</v>
      </c>
      <c r="T8" s="23">
        <f t="shared" si="6"/>
        <v>2.716866627600299</v>
      </c>
      <c r="U8" s="9">
        <v>21</v>
      </c>
      <c r="V8" s="9">
        <f>POWER(10,0.2)</f>
        <v>1.5848931924611136</v>
      </c>
      <c r="W8" s="9">
        <v>185.18181816620978</v>
      </c>
      <c r="X8" s="19" t="s">
        <v>9</v>
      </c>
      <c r="Z8" s="23">
        <f t="shared" si="7"/>
        <v>2.716866627600299</v>
      </c>
      <c r="AA8" s="23">
        <f t="shared" si="9"/>
        <v>12.67605633802817</v>
      </c>
    </row>
    <row r="9" spans="1:27" ht="12.75">
      <c r="A9" s="1" t="s">
        <v>207</v>
      </c>
      <c r="B9" s="1" t="s">
        <v>208</v>
      </c>
      <c r="C9" s="18">
        <v>12</v>
      </c>
      <c r="D9" s="3">
        <v>43</v>
      </c>
      <c r="E9" s="8">
        <v>37</v>
      </c>
      <c r="F9" s="8" t="s">
        <v>2</v>
      </c>
      <c r="G9" s="3">
        <v>31</v>
      </c>
      <c r="H9" s="18">
        <v>51</v>
      </c>
      <c r="I9" s="11">
        <v>-78.7</v>
      </c>
      <c r="J9" s="11">
        <v>51.6</v>
      </c>
      <c r="K9" s="7">
        <f t="shared" si="0"/>
        <v>8856.25</v>
      </c>
      <c r="L9" s="7">
        <f t="shared" si="1"/>
        <v>94.10765112359356</v>
      </c>
      <c r="M9" s="16" t="b">
        <f t="shared" si="2"/>
        <v>0</v>
      </c>
      <c r="N9" s="16" t="b">
        <f t="shared" si="3"/>
        <v>1</v>
      </c>
      <c r="O9" s="16" t="b">
        <f t="shared" si="4"/>
        <v>0</v>
      </c>
      <c r="P9" s="21" t="b">
        <f t="shared" si="5"/>
        <v>0</v>
      </c>
      <c r="Q9" s="22" t="s">
        <v>209</v>
      </c>
      <c r="R9" s="11">
        <v>0.0037</v>
      </c>
      <c r="S9" s="6">
        <f t="shared" si="8"/>
        <v>15.633802816901408</v>
      </c>
      <c r="T9" s="23">
        <f t="shared" si="6"/>
        <v>7.120900632343577</v>
      </c>
      <c r="U9" s="9">
        <v>24</v>
      </c>
      <c r="V9" s="9">
        <f>POWER(10,0.4)</f>
        <v>2.5118864315095806</v>
      </c>
      <c r="W9" s="9">
        <v>211.63636361852545</v>
      </c>
      <c r="X9" s="19" t="s">
        <v>210</v>
      </c>
      <c r="Z9" s="23">
        <f t="shared" si="7"/>
        <v>7.120900632343577</v>
      </c>
      <c r="AA9" s="23">
        <f t="shared" si="9"/>
        <v>15.633802816901408</v>
      </c>
    </row>
    <row r="10" spans="1:27" ht="12.75">
      <c r="A10" s="1" t="s">
        <v>454</v>
      </c>
      <c r="B10" s="1" t="s">
        <v>81</v>
      </c>
      <c r="C10" s="18">
        <v>12</v>
      </c>
      <c r="D10" s="3">
        <v>8</v>
      </c>
      <c r="E10" s="8">
        <v>53</v>
      </c>
      <c r="F10" s="8">
        <v>-9</v>
      </c>
      <c r="G10" s="3">
        <v>2</v>
      </c>
      <c r="H10" s="18">
        <v>13</v>
      </c>
      <c r="I10" s="11">
        <v>-1.7</v>
      </c>
      <c r="J10" s="11">
        <v>2.2</v>
      </c>
      <c r="K10" s="7">
        <f t="shared" si="0"/>
        <v>7.73</v>
      </c>
      <c r="L10" s="7">
        <f t="shared" si="1"/>
        <v>2.7802877548915688</v>
      </c>
      <c r="M10" s="16" t="b">
        <f t="shared" si="2"/>
        <v>0</v>
      </c>
      <c r="N10" s="16" t="b">
        <f t="shared" si="3"/>
        <v>1</v>
      </c>
      <c r="O10" s="16" t="b">
        <f t="shared" si="4"/>
        <v>0</v>
      </c>
      <c r="P10" s="21" t="b">
        <f t="shared" si="5"/>
        <v>0</v>
      </c>
      <c r="Q10" s="22" t="s">
        <v>8</v>
      </c>
      <c r="R10" s="11">
        <v>0.0039</v>
      </c>
      <c r="S10" s="6">
        <f t="shared" si="8"/>
        <v>16.47887323943662</v>
      </c>
      <c r="T10" s="23">
        <f t="shared" si="6"/>
        <v>0.2217494858929574</v>
      </c>
      <c r="U10" s="9">
        <v>30</v>
      </c>
      <c r="V10" s="9">
        <f>POWER(10,0.6)</f>
        <v>3.9810717055349727</v>
      </c>
      <c r="W10" s="9">
        <v>238.09090907084112</v>
      </c>
      <c r="X10" s="19" t="s">
        <v>451</v>
      </c>
      <c r="Z10" s="23">
        <f t="shared" si="7"/>
        <v>0.2217494858929574</v>
      </c>
      <c r="AA10" s="23">
        <f t="shared" si="9"/>
        <v>16.47887323943662</v>
      </c>
    </row>
    <row r="11" spans="1:27" ht="12.75">
      <c r="A11" s="1" t="s">
        <v>455</v>
      </c>
      <c r="B11" s="1" t="s">
        <v>456</v>
      </c>
      <c r="C11" s="18">
        <v>10</v>
      </c>
      <c r="D11" s="3">
        <v>1</v>
      </c>
      <c r="E11" s="8">
        <v>57</v>
      </c>
      <c r="F11" s="8" t="s">
        <v>2</v>
      </c>
      <c r="G11" s="3">
        <v>51</v>
      </c>
      <c r="H11" s="18">
        <v>15</v>
      </c>
      <c r="I11" s="11">
        <v>25.4</v>
      </c>
      <c r="J11" s="11">
        <v>6.3</v>
      </c>
      <c r="K11" s="7">
        <f t="shared" si="0"/>
        <v>684.8499999999999</v>
      </c>
      <c r="L11" s="7">
        <f t="shared" si="1"/>
        <v>26.169638897011932</v>
      </c>
      <c r="M11" s="16" t="b">
        <f t="shared" si="2"/>
        <v>0</v>
      </c>
      <c r="N11" s="16" t="b">
        <f t="shared" si="3"/>
        <v>0</v>
      </c>
      <c r="O11" s="16" t="b">
        <f t="shared" si="4"/>
        <v>0</v>
      </c>
      <c r="P11" s="21" t="b">
        <f t="shared" si="5"/>
        <v>1</v>
      </c>
      <c r="Q11" s="22" t="s">
        <v>12</v>
      </c>
      <c r="R11" s="11">
        <v>0.004</v>
      </c>
      <c r="S11" s="6">
        <f t="shared" si="8"/>
        <v>16.901408450704224</v>
      </c>
      <c r="T11" s="23">
        <f t="shared" si="6"/>
        <v>2.140750179068243</v>
      </c>
      <c r="U11" s="9">
        <v>33</v>
      </c>
      <c r="V11" s="9">
        <f>POWER(10,0.8)</f>
        <v>6.309573444801934</v>
      </c>
      <c r="W11" s="9">
        <v>264.5454545231568</v>
      </c>
      <c r="X11" s="19" t="s">
        <v>451</v>
      </c>
      <c r="Z11" s="23">
        <f t="shared" si="7"/>
        <v>2.140750179068243</v>
      </c>
      <c r="AA11" s="23">
        <f t="shared" si="9"/>
        <v>16.901408450704224</v>
      </c>
    </row>
    <row r="12" spans="1:27" ht="12.75">
      <c r="A12" s="1" t="s">
        <v>457</v>
      </c>
      <c r="B12" s="1" t="s">
        <v>458</v>
      </c>
      <c r="C12" s="18">
        <v>12</v>
      </c>
      <c r="D12" s="3">
        <v>22</v>
      </c>
      <c r="E12" s="8">
        <v>42</v>
      </c>
      <c r="F12" s="8" t="s">
        <v>2</v>
      </c>
      <c r="G12" s="3">
        <v>20</v>
      </c>
      <c r="H12" s="18">
        <v>1</v>
      </c>
      <c r="I12" s="11">
        <v>4.2</v>
      </c>
      <c r="J12" s="11">
        <v>1.9</v>
      </c>
      <c r="K12" s="7">
        <f t="shared" si="0"/>
        <v>21.25</v>
      </c>
      <c r="L12" s="7">
        <f t="shared" si="1"/>
        <v>4.6097722286464435</v>
      </c>
      <c r="M12" s="16" t="b">
        <f t="shared" si="2"/>
        <v>0</v>
      </c>
      <c r="N12" s="16" t="b">
        <f t="shared" si="3"/>
        <v>0</v>
      </c>
      <c r="O12" s="16" t="b">
        <f t="shared" si="4"/>
        <v>0</v>
      </c>
      <c r="P12" s="21" t="b">
        <f t="shared" si="5"/>
        <v>1</v>
      </c>
      <c r="Q12" s="22" t="s">
        <v>8</v>
      </c>
      <c r="R12" s="11">
        <v>0.0042</v>
      </c>
      <c r="S12" s="6">
        <f t="shared" si="8"/>
        <v>17.746478873239436</v>
      </c>
      <c r="T12" s="23">
        <f t="shared" si="6"/>
        <v>0.3959469712560207</v>
      </c>
      <c r="U12" s="9">
        <v>36</v>
      </c>
      <c r="V12" s="9">
        <f>POWER(10,1)</f>
        <v>10</v>
      </c>
      <c r="W12" s="9"/>
      <c r="X12" s="19" t="s">
        <v>451</v>
      </c>
      <c r="Z12" s="23">
        <f t="shared" si="7"/>
        <v>0.3959469712560207</v>
      </c>
      <c r="AA12" s="23">
        <f t="shared" si="9"/>
        <v>17.746478873239436</v>
      </c>
    </row>
    <row r="13" spans="1:27" ht="12.75">
      <c r="A13" s="1" t="s">
        <v>459</v>
      </c>
      <c r="B13" s="1" t="s">
        <v>460</v>
      </c>
      <c r="C13" s="18">
        <v>13</v>
      </c>
      <c r="D13" s="3">
        <v>52</v>
      </c>
      <c r="E13" s="8">
        <v>52</v>
      </c>
      <c r="F13" s="8">
        <v>-1</v>
      </c>
      <c r="G13" s="3">
        <v>6</v>
      </c>
      <c r="H13" s="18">
        <v>39</v>
      </c>
      <c r="I13" s="11">
        <v>13.4</v>
      </c>
      <c r="J13" s="11">
        <v>40.3</v>
      </c>
      <c r="K13" s="7">
        <f t="shared" si="0"/>
        <v>1803.6499999999996</v>
      </c>
      <c r="L13" s="7">
        <f t="shared" si="1"/>
        <v>42.46940074924533</v>
      </c>
      <c r="M13" s="16" t="b">
        <f t="shared" si="2"/>
        <v>0</v>
      </c>
      <c r="N13" s="16" t="b">
        <f t="shared" si="3"/>
        <v>0</v>
      </c>
      <c r="O13" s="16" t="b">
        <f t="shared" si="4"/>
        <v>0</v>
      </c>
      <c r="P13" s="21" t="b">
        <f t="shared" si="5"/>
        <v>1</v>
      </c>
      <c r="Q13" s="22" t="s">
        <v>461</v>
      </c>
      <c r="R13" s="11">
        <v>0.0047</v>
      </c>
      <c r="S13" s="6">
        <f t="shared" si="8"/>
        <v>19.859154929577464</v>
      </c>
      <c r="T13" s="23">
        <f t="shared" si="6"/>
        <v>4.082087020748589</v>
      </c>
      <c r="U13" s="9">
        <v>39</v>
      </c>
      <c r="V13" s="9">
        <f>POWER(10,1.2)</f>
        <v>15.848931924611136</v>
      </c>
      <c r="W13" s="9"/>
      <c r="X13" s="19" t="s">
        <v>451</v>
      </c>
      <c r="Z13" s="23">
        <f t="shared" si="7"/>
        <v>4.082087020748589</v>
      </c>
      <c r="AA13" s="23">
        <f t="shared" si="9"/>
        <v>19.859154929577464</v>
      </c>
    </row>
    <row r="14" spans="1:27" ht="12.75">
      <c r="A14" s="1" t="s">
        <v>21</v>
      </c>
      <c r="B14" s="1" t="s">
        <v>22</v>
      </c>
      <c r="C14" s="18">
        <v>12</v>
      </c>
      <c r="D14" s="3">
        <v>29</v>
      </c>
      <c r="E14" s="8">
        <v>19</v>
      </c>
      <c r="F14" s="8">
        <v>-23</v>
      </c>
      <c r="G14" s="3">
        <v>9</v>
      </c>
      <c r="H14" s="18">
        <v>49</v>
      </c>
      <c r="I14" s="11">
        <v>9.7</v>
      </c>
      <c r="J14" s="11">
        <v>32.3</v>
      </c>
      <c r="K14" s="7">
        <f t="shared" si="0"/>
        <v>1137.3799999999997</v>
      </c>
      <c r="L14" s="7">
        <f t="shared" si="1"/>
        <v>33.725064862799</v>
      </c>
      <c r="M14" s="16" t="b">
        <f t="shared" si="2"/>
        <v>0</v>
      </c>
      <c r="N14" s="16" t="b">
        <f t="shared" si="3"/>
        <v>0</v>
      </c>
      <c r="O14" s="16" t="b">
        <f t="shared" si="4"/>
        <v>0</v>
      </c>
      <c r="P14" s="21" t="b">
        <f t="shared" si="5"/>
        <v>1</v>
      </c>
      <c r="Q14" s="22" t="s">
        <v>8</v>
      </c>
      <c r="R14" s="11">
        <v>0.0053</v>
      </c>
      <c r="S14" s="6">
        <f t="shared" si="8"/>
        <v>22.3943661971831</v>
      </c>
      <c r="T14" s="23">
        <f t="shared" si="6"/>
        <v>3.6554170303965634</v>
      </c>
      <c r="U14" s="9">
        <v>42</v>
      </c>
      <c r="V14" s="9">
        <f>POWER(10,1.4)</f>
        <v>25.1188643150958</v>
      </c>
      <c r="W14" s="9"/>
      <c r="X14" s="19" t="s">
        <v>9</v>
      </c>
      <c r="Z14" s="23">
        <f t="shared" si="7"/>
        <v>3.6554170303965634</v>
      </c>
      <c r="AA14" s="23">
        <f t="shared" si="9"/>
        <v>22.3943661971831</v>
      </c>
    </row>
    <row r="15" spans="1:27" ht="12.75">
      <c r="A15" s="1" t="s">
        <v>211</v>
      </c>
      <c r="B15" s="1" t="s">
        <v>212</v>
      </c>
      <c r="C15" s="18">
        <v>17</v>
      </c>
      <c r="D15" s="3">
        <v>29</v>
      </c>
      <c r="E15" s="8">
        <v>9</v>
      </c>
      <c r="F15" s="8" t="s">
        <v>2</v>
      </c>
      <c r="G15" s="3">
        <v>24</v>
      </c>
      <c r="H15" s="18">
        <v>56</v>
      </c>
      <c r="I15" s="11">
        <v>-23.8</v>
      </c>
      <c r="J15" s="11">
        <v>-6.3</v>
      </c>
      <c r="K15" s="7">
        <f t="shared" si="0"/>
        <v>606.1300000000001</v>
      </c>
      <c r="L15" s="7">
        <f t="shared" si="1"/>
        <v>24.619707553096568</v>
      </c>
      <c r="M15" s="16" t="b">
        <f t="shared" si="2"/>
        <v>1</v>
      </c>
      <c r="N15" s="16" t="b">
        <f t="shared" si="3"/>
        <v>0</v>
      </c>
      <c r="O15" s="16" t="b">
        <f t="shared" si="4"/>
        <v>0</v>
      </c>
      <c r="P15" s="21" t="b">
        <f t="shared" si="5"/>
        <v>0</v>
      </c>
      <c r="Q15" s="22" t="s">
        <v>3</v>
      </c>
      <c r="R15" s="11">
        <v>0.0056</v>
      </c>
      <c r="S15" s="6">
        <f t="shared" si="8"/>
        <v>23.661971830985916</v>
      </c>
      <c r="T15" s="23">
        <f t="shared" si="6"/>
        <v>2.8195460007850537</v>
      </c>
      <c r="U15" s="9">
        <v>45</v>
      </c>
      <c r="V15" s="9">
        <f>POWER(10,1.6)</f>
        <v>39.810717055349755</v>
      </c>
      <c r="W15" s="9"/>
      <c r="X15" s="19" t="s">
        <v>210</v>
      </c>
      <c r="Z15" s="23">
        <f t="shared" si="7"/>
        <v>2.8195460007850537</v>
      </c>
      <c r="AA15" s="23">
        <f t="shared" si="9"/>
        <v>23.661971830985916</v>
      </c>
    </row>
    <row r="16" spans="1:27" ht="12.75">
      <c r="A16" s="1" t="s">
        <v>462</v>
      </c>
      <c r="B16" s="1" t="s">
        <v>463</v>
      </c>
      <c r="C16" s="18">
        <v>8</v>
      </c>
      <c r="D16" s="3">
        <v>52</v>
      </c>
      <c r="E16" s="8">
        <v>17</v>
      </c>
      <c r="F16" s="8">
        <v>-17</v>
      </c>
      <c r="G16" s="3">
        <v>44</v>
      </c>
      <c r="H16" s="18">
        <v>30</v>
      </c>
      <c r="I16" s="11">
        <v>10.6</v>
      </c>
      <c r="J16" s="11">
        <v>25.1</v>
      </c>
      <c r="K16" s="7">
        <f t="shared" si="0"/>
        <v>742.3700000000001</v>
      </c>
      <c r="L16" s="7">
        <f t="shared" si="1"/>
        <v>27.24646766096479</v>
      </c>
      <c r="M16" s="16" t="b">
        <f t="shared" si="2"/>
        <v>0</v>
      </c>
      <c r="N16" s="16" t="b">
        <f t="shared" si="3"/>
        <v>0</v>
      </c>
      <c r="O16" s="16" t="b">
        <f t="shared" si="4"/>
        <v>0</v>
      </c>
      <c r="P16" s="21" t="b">
        <f t="shared" si="5"/>
        <v>1</v>
      </c>
      <c r="Q16" s="22" t="s">
        <v>27</v>
      </c>
      <c r="R16" s="11">
        <v>0.0058</v>
      </c>
      <c r="S16" s="6">
        <f t="shared" si="8"/>
        <v>24.507042253521124</v>
      </c>
      <c r="T16" s="23">
        <f t="shared" si="6"/>
        <v>3.231814817656071</v>
      </c>
      <c r="U16" s="9">
        <v>48</v>
      </c>
      <c r="V16" s="9">
        <f>POWER(10,1.8)</f>
        <v>63.095734448019364</v>
      </c>
      <c r="W16" s="9"/>
      <c r="X16" s="19" t="s">
        <v>451</v>
      </c>
      <c r="Z16" s="23">
        <f t="shared" si="7"/>
        <v>3.231814817656071</v>
      </c>
      <c r="AA16" s="23">
        <f t="shared" si="9"/>
        <v>24.507042253521124</v>
      </c>
    </row>
    <row r="17" spans="1:27" ht="12.75">
      <c r="A17" s="1" t="s">
        <v>213</v>
      </c>
      <c r="B17" s="1" t="s">
        <v>214</v>
      </c>
      <c r="C17" s="18">
        <v>1</v>
      </c>
      <c r="D17" s="3">
        <v>51</v>
      </c>
      <c r="E17" s="8">
        <v>4</v>
      </c>
      <c r="F17" s="8">
        <v>-9</v>
      </c>
      <c r="G17" s="3">
        <v>42</v>
      </c>
      <c r="H17" s="18">
        <v>7</v>
      </c>
      <c r="I17" s="11">
        <v>2</v>
      </c>
      <c r="J17" s="11">
        <v>-2</v>
      </c>
      <c r="K17" s="7">
        <f t="shared" si="0"/>
        <v>8</v>
      </c>
      <c r="L17" s="7">
        <f t="shared" si="1"/>
        <v>2.8284271247461903</v>
      </c>
      <c r="M17" s="16" t="b">
        <f t="shared" si="2"/>
        <v>0</v>
      </c>
      <c r="N17" s="16" t="b">
        <f t="shared" si="3"/>
        <v>0</v>
      </c>
      <c r="O17" s="16" t="b">
        <f t="shared" si="4"/>
        <v>1</v>
      </c>
      <c r="P17" s="21" t="b">
        <f t="shared" si="5"/>
        <v>0</v>
      </c>
      <c r="Q17" s="22" t="s">
        <v>8</v>
      </c>
      <c r="R17" s="11">
        <v>0.006</v>
      </c>
      <c r="S17" s="6">
        <f t="shared" si="8"/>
        <v>25.35211267605634</v>
      </c>
      <c r="T17" s="23">
        <f t="shared" si="6"/>
        <v>0.34705995930688466</v>
      </c>
      <c r="U17" s="9">
        <v>51</v>
      </c>
      <c r="V17" s="9">
        <f>POWER(10,2)</f>
        <v>100</v>
      </c>
      <c r="W17" s="9"/>
      <c r="X17" s="19" t="s">
        <v>210</v>
      </c>
      <c r="Z17" s="23">
        <f t="shared" si="7"/>
        <v>0.34705995930688466</v>
      </c>
      <c r="AA17" s="23">
        <f t="shared" si="9"/>
        <v>25.35211267605634</v>
      </c>
    </row>
    <row r="18" spans="1:27" ht="12.75">
      <c r="A18" s="1" t="s">
        <v>464</v>
      </c>
      <c r="B18" s="1" t="s">
        <v>465</v>
      </c>
      <c r="C18" s="18">
        <v>22</v>
      </c>
      <c r="D18" s="3">
        <v>9</v>
      </c>
      <c r="E18" s="8">
        <v>28</v>
      </c>
      <c r="F18" s="8" t="s">
        <v>2</v>
      </c>
      <c r="G18" s="3">
        <v>59</v>
      </c>
      <c r="H18" s="18">
        <v>17</v>
      </c>
      <c r="I18" s="11">
        <v>-6.1</v>
      </c>
      <c r="J18" s="11">
        <v>-3.6</v>
      </c>
      <c r="K18" s="7">
        <f t="shared" si="0"/>
        <v>50.169999999999995</v>
      </c>
      <c r="L18" s="7">
        <f t="shared" si="1"/>
        <v>7.083078426785912</v>
      </c>
      <c r="M18" s="16" t="b">
        <f t="shared" si="2"/>
        <v>1</v>
      </c>
      <c r="N18" s="16" t="b">
        <f t="shared" si="3"/>
        <v>0</v>
      </c>
      <c r="O18" s="16" t="b">
        <f t="shared" si="4"/>
        <v>0</v>
      </c>
      <c r="P18" s="21" t="b">
        <f t="shared" si="5"/>
        <v>0</v>
      </c>
      <c r="Q18" s="22" t="s">
        <v>8</v>
      </c>
      <c r="R18" s="11">
        <v>0.006</v>
      </c>
      <c r="S18" s="6">
        <f t="shared" si="8"/>
        <v>25.35211267605634</v>
      </c>
      <c r="T18" s="23">
        <f t="shared" si="6"/>
        <v>0.8691236514670262</v>
      </c>
      <c r="U18" s="9">
        <v>54</v>
      </c>
      <c r="V18" s="9">
        <f>POWER(10,2.2)</f>
        <v>158.48931924611153</v>
      </c>
      <c r="W18" s="9"/>
      <c r="X18" s="19" t="s">
        <v>451</v>
      </c>
      <c r="Z18" s="23">
        <f t="shared" si="7"/>
        <v>0.8691236514670262</v>
      </c>
      <c r="AA18" s="23">
        <f t="shared" si="9"/>
        <v>25.35211267605634</v>
      </c>
    </row>
    <row r="19" spans="1:27" ht="12.75">
      <c r="A19" s="1" t="s">
        <v>466</v>
      </c>
      <c r="B19" s="1" t="s">
        <v>467</v>
      </c>
      <c r="C19" s="18">
        <v>3</v>
      </c>
      <c r="D19" s="3">
        <v>4</v>
      </c>
      <c r="E19" s="8">
        <v>9</v>
      </c>
      <c r="F19" s="8">
        <v>-26</v>
      </c>
      <c r="G19" s="3">
        <v>5</v>
      </c>
      <c r="H19" s="18">
        <v>8</v>
      </c>
      <c r="I19" s="11">
        <v>-56.7</v>
      </c>
      <c r="J19" s="11">
        <v>-17.2</v>
      </c>
      <c r="K19" s="7">
        <f t="shared" si="0"/>
        <v>3510.7300000000005</v>
      </c>
      <c r="L19" s="7">
        <f t="shared" si="1"/>
        <v>59.25141348524945</v>
      </c>
      <c r="M19" s="16" t="b">
        <f t="shared" si="2"/>
        <v>1</v>
      </c>
      <c r="N19" s="16" t="b">
        <f t="shared" si="3"/>
        <v>0</v>
      </c>
      <c r="O19" s="16" t="b">
        <f t="shared" si="4"/>
        <v>0</v>
      </c>
      <c r="P19" s="21" t="b">
        <f t="shared" si="5"/>
        <v>0</v>
      </c>
      <c r="Q19" s="22" t="s">
        <v>27</v>
      </c>
      <c r="R19" s="11">
        <v>0.006</v>
      </c>
      <c r="S19" s="6">
        <f t="shared" si="8"/>
        <v>25.35211267605634</v>
      </c>
      <c r="T19" s="23">
        <f t="shared" si="6"/>
        <v>7.270398792725256</v>
      </c>
      <c r="U19" s="9">
        <v>57</v>
      </c>
      <c r="V19" s="9"/>
      <c r="W19" s="9"/>
      <c r="X19" s="19" t="s">
        <v>451</v>
      </c>
      <c r="Z19" s="23">
        <f t="shared" si="7"/>
        <v>7.270398792725256</v>
      </c>
      <c r="AA19" s="23">
        <f t="shared" si="9"/>
        <v>25.35211267605634</v>
      </c>
    </row>
    <row r="20" spans="1:27" ht="12.75">
      <c r="A20" s="1" t="s">
        <v>23</v>
      </c>
      <c r="B20" s="1" t="s">
        <v>24</v>
      </c>
      <c r="C20" s="18">
        <v>16</v>
      </c>
      <c r="D20" s="3">
        <v>1</v>
      </c>
      <c r="E20" s="8">
        <v>32</v>
      </c>
      <c r="F20" s="8" t="s">
        <v>2</v>
      </c>
      <c r="G20" s="3">
        <v>42</v>
      </c>
      <c r="H20" s="18">
        <v>23</v>
      </c>
      <c r="I20" s="11">
        <v>-4.2</v>
      </c>
      <c r="J20" s="11">
        <v>29.5</v>
      </c>
      <c r="K20" s="7">
        <f t="shared" si="0"/>
        <v>887.89</v>
      </c>
      <c r="L20" s="7">
        <f t="shared" si="1"/>
        <v>29.797483115189443</v>
      </c>
      <c r="M20" s="16" t="b">
        <f t="shared" si="2"/>
        <v>0</v>
      </c>
      <c r="N20" s="16" t="b">
        <f t="shared" si="3"/>
        <v>1</v>
      </c>
      <c r="O20" s="16" t="b">
        <f t="shared" si="4"/>
        <v>0</v>
      </c>
      <c r="P20" s="21" t="b">
        <f t="shared" si="5"/>
        <v>0</v>
      </c>
      <c r="Q20" s="22" t="s">
        <v>8</v>
      </c>
      <c r="R20" s="11">
        <v>0.0064</v>
      </c>
      <c r="S20" s="6">
        <f t="shared" si="8"/>
        <v>27.04225352112676</v>
      </c>
      <c r="T20" s="23">
        <f t="shared" si="6"/>
        <v>3.900028888631443</v>
      </c>
      <c r="U20" s="9">
        <v>60</v>
      </c>
      <c r="V20" s="9"/>
      <c r="W20" s="9"/>
      <c r="X20" s="19" t="s">
        <v>9</v>
      </c>
      <c r="Z20" s="23">
        <f t="shared" si="7"/>
        <v>3.900028888631443</v>
      </c>
      <c r="AA20" s="23">
        <f t="shared" si="9"/>
        <v>27.04225352112676</v>
      </c>
    </row>
    <row r="21" spans="1:27" ht="12.75">
      <c r="A21" s="1" t="s">
        <v>215</v>
      </c>
      <c r="B21" s="1" t="s">
        <v>216</v>
      </c>
      <c r="C21" s="18">
        <v>15</v>
      </c>
      <c r="D21" s="3">
        <v>21</v>
      </c>
      <c r="E21" s="8">
        <v>32</v>
      </c>
      <c r="F21" s="8">
        <v>-7</v>
      </c>
      <c r="G21" s="3">
        <v>24</v>
      </c>
      <c r="H21" s="18">
        <v>48</v>
      </c>
      <c r="I21" s="11">
        <v>123</v>
      </c>
      <c r="J21" s="11">
        <v>15.7</v>
      </c>
      <c r="K21" s="7">
        <f t="shared" si="0"/>
        <v>15375.49</v>
      </c>
      <c r="L21" s="7">
        <f t="shared" si="1"/>
        <v>123.99794353133441</v>
      </c>
      <c r="M21" s="16" t="b">
        <f t="shared" si="2"/>
        <v>0</v>
      </c>
      <c r="N21" s="16" t="b">
        <f t="shared" si="3"/>
        <v>0</v>
      </c>
      <c r="O21" s="16" t="b">
        <f t="shared" si="4"/>
        <v>0</v>
      </c>
      <c r="P21" s="21" t="b">
        <f t="shared" si="5"/>
        <v>1</v>
      </c>
      <c r="Q21" s="22" t="s">
        <v>27</v>
      </c>
      <c r="R21" s="11">
        <v>0.0065</v>
      </c>
      <c r="S21" s="6">
        <f t="shared" si="8"/>
        <v>27.464788732394368</v>
      </c>
      <c r="T21" s="23">
        <f t="shared" si="6"/>
        <v>16.482994240123016</v>
      </c>
      <c r="U21" s="9">
        <v>63</v>
      </c>
      <c r="V21" s="9"/>
      <c r="W21" s="9"/>
      <c r="X21" s="19" t="s">
        <v>210</v>
      </c>
      <c r="Z21" s="23">
        <f t="shared" si="7"/>
        <v>16.482994240123016</v>
      </c>
      <c r="AA21" s="23">
        <f t="shared" si="9"/>
        <v>27.464788732394368</v>
      </c>
    </row>
    <row r="22" spans="1:27" ht="12.75">
      <c r="A22" s="1" t="s">
        <v>25</v>
      </c>
      <c r="B22" s="1" t="s">
        <v>26</v>
      </c>
      <c r="C22" s="18">
        <v>12</v>
      </c>
      <c r="D22" s="3">
        <v>31</v>
      </c>
      <c r="E22" s="8">
        <v>56</v>
      </c>
      <c r="F22" s="8" t="s">
        <v>2</v>
      </c>
      <c r="G22" s="3">
        <v>25</v>
      </c>
      <c r="H22" s="18">
        <v>35</v>
      </c>
      <c r="I22" s="11">
        <v>23</v>
      </c>
      <c r="J22" s="11">
        <v>46</v>
      </c>
      <c r="K22" s="7">
        <f t="shared" si="0"/>
        <v>2645</v>
      </c>
      <c r="L22" s="7">
        <f t="shared" si="1"/>
        <v>51.42956348249516</v>
      </c>
      <c r="M22" s="16" t="b">
        <f t="shared" si="2"/>
        <v>0</v>
      </c>
      <c r="N22" s="16" t="b">
        <f t="shared" si="3"/>
        <v>0</v>
      </c>
      <c r="O22" s="16" t="b">
        <f t="shared" si="4"/>
        <v>0</v>
      </c>
      <c r="P22" s="21" t="b">
        <f t="shared" si="5"/>
        <v>1</v>
      </c>
      <c r="Q22" s="22" t="s">
        <v>27</v>
      </c>
      <c r="R22" s="11">
        <v>0.0068</v>
      </c>
      <c r="S22" s="6">
        <f t="shared" si="8"/>
        <v>28.732394366197184</v>
      </c>
      <c r="T22" s="23">
        <f t="shared" si="6"/>
        <v>7.152041380292454</v>
      </c>
      <c r="U22" s="9">
        <v>66</v>
      </c>
      <c r="V22" s="9"/>
      <c r="W22" s="9"/>
      <c r="X22" s="19" t="s">
        <v>9</v>
      </c>
      <c r="Z22" s="23">
        <f t="shared" si="7"/>
        <v>7.152041380292454</v>
      </c>
      <c r="AA22" s="23">
        <f t="shared" si="9"/>
        <v>28.732394366197184</v>
      </c>
    </row>
    <row r="23" spans="1:27" ht="12.75">
      <c r="A23" s="1" t="s">
        <v>217</v>
      </c>
      <c r="B23" s="1" t="s">
        <v>218</v>
      </c>
      <c r="C23" s="18">
        <v>6</v>
      </c>
      <c r="D23" s="3">
        <v>4</v>
      </c>
      <c r="E23" s="8">
        <v>35</v>
      </c>
      <c r="F23" s="8">
        <v>-12</v>
      </c>
      <c r="G23" s="3">
        <v>37</v>
      </c>
      <c r="H23" s="18">
        <v>43</v>
      </c>
      <c r="I23" s="11">
        <v>-14.3</v>
      </c>
      <c r="J23" s="11">
        <v>-9.2</v>
      </c>
      <c r="K23" s="7">
        <f t="shared" si="0"/>
        <v>289.13</v>
      </c>
      <c r="L23" s="7">
        <f t="shared" si="1"/>
        <v>17.003823099526766</v>
      </c>
      <c r="M23" s="16" t="b">
        <f t="shared" si="2"/>
        <v>1</v>
      </c>
      <c r="N23" s="16" t="b">
        <f t="shared" si="3"/>
        <v>0</v>
      </c>
      <c r="O23" s="16" t="b">
        <f t="shared" si="4"/>
        <v>0</v>
      </c>
      <c r="P23" s="21" t="b">
        <f t="shared" si="5"/>
        <v>0</v>
      </c>
      <c r="Q23" s="22" t="s">
        <v>27</v>
      </c>
      <c r="R23" s="11">
        <v>0.007</v>
      </c>
      <c r="S23" s="6">
        <f t="shared" si="8"/>
        <v>29.577464788732396</v>
      </c>
      <c r="T23" s="23">
        <f t="shared" si="6"/>
        <v>2.434181098360423</v>
      </c>
      <c r="U23" s="9">
        <v>69</v>
      </c>
      <c r="V23" s="9"/>
      <c r="W23" s="9"/>
      <c r="X23" s="19" t="s">
        <v>210</v>
      </c>
      <c r="Z23" s="23">
        <f t="shared" si="7"/>
        <v>2.434181098360423</v>
      </c>
      <c r="AA23" s="23">
        <f t="shared" si="9"/>
        <v>29.577464788732396</v>
      </c>
    </row>
    <row r="24" spans="1:27" ht="12.75">
      <c r="A24" s="1" t="s">
        <v>468</v>
      </c>
      <c r="B24" s="1" t="s">
        <v>469</v>
      </c>
      <c r="C24" s="18">
        <v>5</v>
      </c>
      <c r="D24" s="3">
        <v>46</v>
      </c>
      <c r="E24" s="8">
        <v>47</v>
      </c>
      <c r="F24" s="8">
        <v>-16</v>
      </c>
      <c r="G24" s="3">
        <v>47</v>
      </c>
      <c r="H24" s="18">
        <v>1</v>
      </c>
      <c r="I24" s="11">
        <v>-2.6</v>
      </c>
      <c r="J24" s="11">
        <v>5.2</v>
      </c>
      <c r="K24" s="7">
        <f t="shared" si="0"/>
        <v>33.800000000000004</v>
      </c>
      <c r="L24" s="7">
        <f t="shared" si="1"/>
        <v>5.813776741499454</v>
      </c>
      <c r="M24" s="16" t="b">
        <f t="shared" si="2"/>
        <v>0</v>
      </c>
      <c r="N24" s="16" t="b">
        <f t="shared" si="3"/>
        <v>1</v>
      </c>
      <c r="O24" s="16" t="b">
        <f t="shared" si="4"/>
        <v>0</v>
      </c>
      <c r="P24" s="21" t="b">
        <f t="shared" si="5"/>
        <v>0</v>
      </c>
      <c r="Q24" s="22" t="s">
        <v>27</v>
      </c>
      <c r="R24" s="11">
        <v>0.007</v>
      </c>
      <c r="S24" s="6">
        <f t="shared" si="8"/>
        <v>29.577464788732396</v>
      </c>
      <c r="T24" s="23">
        <f t="shared" si="6"/>
        <v>0.832270800008457</v>
      </c>
      <c r="U24" s="9">
        <v>72</v>
      </c>
      <c r="V24" s="9"/>
      <c r="W24" s="9"/>
      <c r="X24" s="19" t="s">
        <v>451</v>
      </c>
      <c r="Z24" s="23">
        <f t="shared" si="7"/>
        <v>0.832270800008457</v>
      </c>
      <c r="AA24" s="23">
        <f t="shared" si="9"/>
        <v>29.577464788732396</v>
      </c>
    </row>
    <row r="25" spans="1:27" ht="12.75">
      <c r="A25" s="1" t="s">
        <v>436</v>
      </c>
      <c r="B25" s="1" t="s">
        <v>437</v>
      </c>
      <c r="C25" s="18">
        <v>9</v>
      </c>
      <c r="D25" s="3">
        <v>19</v>
      </c>
      <c r="E25" s="8">
        <v>55</v>
      </c>
      <c r="F25" s="8" t="s">
        <v>2</v>
      </c>
      <c r="G25" s="3">
        <v>12</v>
      </c>
      <c r="H25" s="18">
        <v>8</v>
      </c>
      <c r="I25" s="11">
        <v>40.6</v>
      </c>
      <c r="J25" s="11">
        <v>36.6</v>
      </c>
      <c r="K25" s="7">
        <f t="shared" si="0"/>
        <v>2987.92</v>
      </c>
      <c r="L25" s="7">
        <f t="shared" si="1"/>
        <v>54.66186970823446</v>
      </c>
      <c r="M25" s="16" t="b">
        <f t="shared" si="2"/>
        <v>0</v>
      </c>
      <c r="N25" s="16" t="b">
        <f t="shared" si="3"/>
        <v>0</v>
      </c>
      <c r="O25" s="16" t="b">
        <f t="shared" si="4"/>
        <v>0</v>
      </c>
      <c r="P25" s="21" t="b">
        <f t="shared" si="5"/>
        <v>1</v>
      </c>
      <c r="Q25" s="22" t="s">
        <v>8</v>
      </c>
      <c r="R25" s="11">
        <v>0.0075</v>
      </c>
      <c r="S25" s="6">
        <f t="shared" si="8"/>
        <v>31.690140845070424</v>
      </c>
      <c r="T25" s="23">
        <f t="shared" si="6"/>
        <v>8.384052973558779</v>
      </c>
      <c r="U25" s="9"/>
      <c r="V25" s="9"/>
      <c r="W25" s="9"/>
      <c r="X25" s="19" t="s">
        <v>438</v>
      </c>
      <c r="Y25" s="19" t="s">
        <v>439</v>
      </c>
      <c r="Z25" s="23">
        <f t="shared" si="7"/>
        <v>8.384052973558779</v>
      </c>
      <c r="AA25" s="23">
        <f t="shared" si="9"/>
        <v>31.690140845070424</v>
      </c>
    </row>
    <row r="26" spans="1:27" ht="12.75">
      <c r="A26" s="1" t="s">
        <v>219</v>
      </c>
      <c r="B26" s="1" t="s">
        <v>220</v>
      </c>
      <c r="C26" s="18">
        <v>10</v>
      </c>
      <c r="D26" s="3">
        <v>0</v>
      </c>
      <c r="E26" s="8">
        <v>19</v>
      </c>
      <c r="F26" s="8">
        <v>-24</v>
      </c>
      <c r="G26" s="3">
        <v>48</v>
      </c>
      <c r="H26" s="18">
        <v>14</v>
      </c>
      <c r="I26" s="11">
        <v>2.4</v>
      </c>
      <c r="J26" s="11">
        <v>4</v>
      </c>
      <c r="K26" s="7">
        <f t="shared" si="0"/>
        <v>21.759999999999998</v>
      </c>
      <c r="L26" s="7">
        <f t="shared" si="1"/>
        <v>4.66476151587624</v>
      </c>
      <c r="M26" s="16" t="b">
        <f t="shared" si="2"/>
        <v>0</v>
      </c>
      <c r="N26" s="16" t="b">
        <f t="shared" si="3"/>
        <v>0</v>
      </c>
      <c r="O26" s="16" t="b">
        <f t="shared" si="4"/>
        <v>0</v>
      </c>
      <c r="P26" s="21" t="b">
        <f t="shared" si="5"/>
        <v>1</v>
      </c>
      <c r="Q26" s="22" t="s">
        <v>8</v>
      </c>
      <c r="R26" s="11">
        <v>0.0076</v>
      </c>
      <c r="S26" s="6">
        <f t="shared" si="8"/>
        <v>32.11267605633803</v>
      </c>
      <c r="T26" s="23">
        <f t="shared" si="6"/>
        <v>0.7250222011267251</v>
      </c>
      <c r="U26" s="9"/>
      <c r="V26" s="9"/>
      <c r="W26" s="9"/>
      <c r="X26" s="19" t="s">
        <v>210</v>
      </c>
      <c r="Z26" s="23">
        <f t="shared" si="7"/>
        <v>0.7250222011267251</v>
      </c>
      <c r="AA26" s="23">
        <f t="shared" si="9"/>
        <v>32.11267605633803</v>
      </c>
    </row>
    <row r="27" spans="1:27" ht="12.75">
      <c r="A27" s="1" t="s">
        <v>221</v>
      </c>
      <c r="B27" s="1" t="s">
        <v>222</v>
      </c>
      <c r="C27" s="18">
        <v>14</v>
      </c>
      <c r="D27" s="3">
        <v>34</v>
      </c>
      <c r="E27" s="8">
        <v>45</v>
      </c>
      <c r="F27" s="8" t="s">
        <v>2</v>
      </c>
      <c r="G27" s="3">
        <v>40</v>
      </c>
      <c r="H27" s="18">
        <v>20</v>
      </c>
      <c r="I27" s="11">
        <v>6.1</v>
      </c>
      <c r="J27" s="11">
        <v>0.6</v>
      </c>
      <c r="K27" s="7">
        <f t="shared" si="0"/>
        <v>37.56999999999999</v>
      </c>
      <c r="L27" s="7">
        <f t="shared" si="1"/>
        <v>6.129437168288781</v>
      </c>
      <c r="M27" s="16" t="b">
        <f t="shared" si="2"/>
        <v>0</v>
      </c>
      <c r="N27" s="16" t="b">
        <f t="shared" si="3"/>
        <v>0</v>
      </c>
      <c r="O27" s="16" t="b">
        <f t="shared" si="4"/>
        <v>0</v>
      </c>
      <c r="P27" s="21" t="b">
        <f t="shared" si="5"/>
        <v>1</v>
      </c>
      <c r="Q27" s="22" t="s">
        <v>8</v>
      </c>
      <c r="R27" s="11">
        <v>0.0076</v>
      </c>
      <c r="S27" s="6">
        <f t="shared" si="8"/>
        <v>32.11267605633803</v>
      </c>
      <c r="T27" s="23">
        <f t="shared" si="6"/>
        <v>0.9526699301338079</v>
      </c>
      <c r="U27" s="9"/>
      <c r="V27" s="9"/>
      <c r="W27" s="9"/>
      <c r="X27" s="19" t="s">
        <v>210</v>
      </c>
      <c r="Z27" s="23">
        <f t="shared" si="7"/>
        <v>0.9526699301338079</v>
      </c>
      <c r="AA27" s="23">
        <f t="shared" si="9"/>
        <v>32.11267605633803</v>
      </c>
    </row>
    <row r="28" spans="1:27" ht="12.75">
      <c r="A28" s="1" t="s">
        <v>470</v>
      </c>
      <c r="B28" s="1" t="s">
        <v>471</v>
      </c>
      <c r="C28" s="18">
        <v>17</v>
      </c>
      <c r="D28" s="3">
        <v>11</v>
      </c>
      <c r="E28" s="8">
        <v>30</v>
      </c>
      <c r="F28" s="8" t="s">
        <v>2</v>
      </c>
      <c r="G28" s="3">
        <v>59</v>
      </c>
      <c r="H28" s="18">
        <v>45</v>
      </c>
      <c r="I28" s="11">
        <v>4.7</v>
      </c>
      <c r="J28" s="11">
        <v>12.3</v>
      </c>
      <c r="K28" s="7">
        <f t="shared" si="0"/>
        <v>173.38000000000002</v>
      </c>
      <c r="L28" s="7">
        <f t="shared" si="1"/>
        <v>13.167383946707107</v>
      </c>
      <c r="M28" s="16" t="b">
        <f t="shared" si="2"/>
        <v>0</v>
      </c>
      <c r="N28" s="16" t="b">
        <f t="shared" si="3"/>
        <v>0</v>
      </c>
      <c r="O28" s="16" t="b">
        <f t="shared" si="4"/>
        <v>0</v>
      </c>
      <c r="P28" s="21" t="b">
        <f t="shared" si="5"/>
        <v>1</v>
      </c>
      <c r="Q28" s="22" t="s">
        <v>27</v>
      </c>
      <c r="R28" s="11">
        <v>0.008</v>
      </c>
      <c r="S28" s="6">
        <f t="shared" si="8"/>
        <v>33.80281690140845</v>
      </c>
      <c r="T28" s="23">
        <f t="shared" si="6"/>
        <v>2.1542581961260523</v>
      </c>
      <c r="U28" s="9"/>
      <c r="V28" s="9"/>
      <c r="W28" s="9"/>
      <c r="X28" s="19" t="s">
        <v>451</v>
      </c>
      <c r="Z28" s="23">
        <f t="shared" si="7"/>
        <v>2.1542581961260523</v>
      </c>
      <c r="AA28" s="23">
        <f t="shared" si="9"/>
        <v>33.80281690140845</v>
      </c>
    </row>
    <row r="29" spans="1:27" ht="12.75">
      <c r="A29" s="1" t="s">
        <v>472</v>
      </c>
      <c r="B29" s="1" t="s">
        <v>473</v>
      </c>
      <c r="C29" s="18">
        <v>9</v>
      </c>
      <c r="D29" s="3">
        <v>45</v>
      </c>
      <c r="E29" s="8">
        <v>48</v>
      </c>
      <c r="F29" s="8">
        <v>-14</v>
      </c>
      <c r="G29" s="3">
        <v>22</v>
      </c>
      <c r="H29" s="18">
        <v>14</v>
      </c>
      <c r="I29" s="11">
        <v>-8.4</v>
      </c>
      <c r="J29" s="11">
        <v>-2.3</v>
      </c>
      <c r="K29" s="7">
        <f t="shared" si="0"/>
        <v>75.85</v>
      </c>
      <c r="L29" s="7">
        <f t="shared" si="1"/>
        <v>8.709190547921201</v>
      </c>
      <c r="M29" s="16" t="b">
        <f t="shared" si="2"/>
        <v>1</v>
      </c>
      <c r="N29" s="16" t="b">
        <f t="shared" si="3"/>
        <v>0</v>
      </c>
      <c r="O29" s="16" t="b">
        <f t="shared" si="4"/>
        <v>0</v>
      </c>
      <c r="P29" s="21" t="b">
        <f t="shared" si="5"/>
        <v>0</v>
      </c>
      <c r="Q29" s="22" t="s">
        <v>8</v>
      </c>
      <c r="R29" s="11">
        <v>0.008</v>
      </c>
      <c r="S29" s="6">
        <f t="shared" si="8"/>
        <v>33.80281690140845</v>
      </c>
      <c r="T29" s="23">
        <f t="shared" si="6"/>
        <v>1.42487263950215</v>
      </c>
      <c r="U29" s="9"/>
      <c r="V29" s="9"/>
      <c r="W29" s="9"/>
      <c r="X29" s="19" t="s">
        <v>451</v>
      </c>
      <c r="Z29" s="23">
        <f t="shared" si="7"/>
        <v>1.42487263950215</v>
      </c>
      <c r="AA29" s="23">
        <f t="shared" si="9"/>
        <v>33.80281690140845</v>
      </c>
    </row>
    <row r="30" spans="1:27" ht="12.75">
      <c r="A30" s="1" t="s">
        <v>474</v>
      </c>
      <c r="B30" s="1" t="s">
        <v>475</v>
      </c>
      <c r="C30" s="18">
        <v>22</v>
      </c>
      <c r="D30" s="3">
        <v>13</v>
      </c>
      <c r="E30" s="8">
        <v>41</v>
      </c>
      <c r="F30" s="8">
        <v>-21</v>
      </c>
      <c r="G30" s="3">
        <v>44</v>
      </c>
      <c r="H30" s="18">
        <v>3</v>
      </c>
      <c r="I30" s="11">
        <v>-3.9</v>
      </c>
      <c r="J30" s="11">
        <v>-19.2</v>
      </c>
      <c r="K30" s="7">
        <f t="shared" si="0"/>
        <v>383.84999999999997</v>
      </c>
      <c r="L30" s="7">
        <f t="shared" si="1"/>
        <v>19.592090240706835</v>
      </c>
      <c r="M30" s="16" t="b">
        <f t="shared" si="2"/>
        <v>1</v>
      </c>
      <c r="N30" s="16" t="b">
        <f t="shared" si="3"/>
        <v>0</v>
      </c>
      <c r="O30" s="16" t="b">
        <f t="shared" si="4"/>
        <v>0</v>
      </c>
      <c r="P30" s="21" t="b">
        <f t="shared" si="5"/>
        <v>0</v>
      </c>
      <c r="Q30" s="22" t="s">
        <v>12</v>
      </c>
      <c r="R30" s="11">
        <v>0.008</v>
      </c>
      <c r="S30" s="6">
        <f t="shared" si="8"/>
        <v>33.80281690140845</v>
      </c>
      <c r="T30" s="23">
        <f t="shared" si="6"/>
        <v>3.2053763413528245</v>
      </c>
      <c r="U30" s="9"/>
      <c r="V30" s="9"/>
      <c r="W30" s="9"/>
      <c r="X30" s="19" t="s">
        <v>451</v>
      </c>
      <c r="Z30" s="23">
        <f t="shared" si="7"/>
        <v>3.2053763413528245</v>
      </c>
      <c r="AA30" s="23">
        <f t="shared" si="9"/>
        <v>33.80281690140845</v>
      </c>
    </row>
    <row r="31" spans="1:27" ht="12.75">
      <c r="A31" s="1" t="s">
        <v>476</v>
      </c>
      <c r="B31" s="1" t="s">
        <v>477</v>
      </c>
      <c r="C31" s="18">
        <v>2</v>
      </c>
      <c r="D31" s="3">
        <v>21</v>
      </c>
      <c r="E31" s="8">
        <v>36</v>
      </c>
      <c r="F31" s="8">
        <v>-5</v>
      </c>
      <c r="G31" s="3">
        <v>31</v>
      </c>
      <c r="H31" s="18">
        <v>51</v>
      </c>
      <c r="I31" s="11">
        <v>-34.6</v>
      </c>
      <c r="J31" s="11">
        <v>11.3</v>
      </c>
      <c r="K31" s="7">
        <f t="shared" si="0"/>
        <v>1324.8500000000001</v>
      </c>
      <c r="L31" s="7">
        <f t="shared" si="1"/>
        <v>36.39848897962661</v>
      </c>
      <c r="M31" s="16" t="b">
        <f t="shared" si="2"/>
        <v>0</v>
      </c>
      <c r="N31" s="16" t="b">
        <f t="shared" si="3"/>
        <v>1</v>
      </c>
      <c r="O31" s="16" t="b">
        <f t="shared" si="4"/>
        <v>0</v>
      </c>
      <c r="P31" s="21" t="b">
        <f t="shared" si="5"/>
        <v>0</v>
      </c>
      <c r="Q31" s="22" t="s">
        <v>12</v>
      </c>
      <c r="R31" s="11">
        <v>0.008</v>
      </c>
      <c r="S31" s="6">
        <f t="shared" si="8"/>
        <v>33.80281690140845</v>
      </c>
      <c r="T31" s="23">
        <f t="shared" si="6"/>
        <v>5.9549978589766575</v>
      </c>
      <c r="U31" s="9"/>
      <c r="V31" s="9"/>
      <c r="W31" s="9"/>
      <c r="X31" s="19" t="s">
        <v>451</v>
      </c>
      <c r="Z31" s="23">
        <f t="shared" si="7"/>
        <v>5.9549978589766575</v>
      </c>
      <c r="AA31" s="23">
        <f t="shared" si="9"/>
        <v>33.80281690140845</v>
      </c>
    </row>
    <row r="32" spans="1:27" ht="12.75">
      <c r="A32" s="1" t="s">
        <v>478</v>
      </c>
      <c r="B32" s="1" t="s">
        <v>479</v>
      </c>
      <c r="C32" s="18">
        <v>21</v>
      </c>
      <c r="D32" s="3">
        <v>19</v>
      </c>
      <c r="E32" s="8">
        <v>50</v>
      </c>
      <c r="F32" s="8">
        <v>-8</v>
      </c>
      <c r="G32" s="3">
        <v>46</v>
      </c>
      <c r="H32" s="18">
        <v>40</v>
      </c>
      <c r="I32" s="11">
        <v>19</v>
      </c>
      <c r="J32" s="11">
        <v>20.4</v>
      </c>
      <c r="K32" s="7">
        <f t="shared" si="0"/>
        <v>777.16</v>
      </c>
      <c r="L32" s="7">
        <f t="shared" si="1"/>
        <v>27.87758956581433</v>
      </c>
      <c r="M32" s="16" t="b">
        <f t="shared" si="2"/>
        <v>0</v>
      </c>
      <c r="N32" s="16" t="b">
        <f t="shared" si="3"/>
        <v>0</v>
      </c>
      <c r="O32" s="16" t="b">
        <f t="shared" si="4"/>
        <v>0</v>
      </c>
      <c r="P32" s="21" t="b">
        <f t="shared" si="5"/>
        <v>1</v>
      </c>
      <c r="Q32" s="22" t="s">
        <v>8</v>
      </c>
      <c r="R32" s="11">
        <v>0.0084</v>
      </c>
      <c r="S32" s="6">
        <f t="shared" si="8"/>
        <v>35.49295774647887</v>
      </c>
      <c r="T32" s="23">
        <f t="shared" si="6"/>
        <v>4.788977245300341</v>
      </c>
      <c r="U32" s="9"/>
      <c r="V32" s="9"/>
      <c r="W32" s="9"/>
      <c r="X32" s="19" t="s">
        <v>451</v>
      </c>
      <c r="Z32" s="23">
        <f t="shared" si="7"/>
        <v>4.788977245300341</v>
      </c>
      <c r="AA32" s="23">
        <f t="shared" si="9"/>
        <v>35.49295774647887</v>
      </c>
    </row>
    <row r="33" spans="1:27" ht="12.75">
      <c r="A33" s="1" t="s">
        <v>28</v>
      </c>
      <c r="B33" s="1" t="s">
        <v>29</v>
      </c>
      <c r="C33" s="18">
        <v>23</v>
      </c>
      <c r="D33" s="3">
        <v>14</v>
      </c>
      <c r="E33" s="8">
        <v>40</v>
      </c>
      <c r="F33" s="8" t="s">
        <v>2</v>
      </c>
      <c r="G33" s="3">
        <v>32</v>
      </c>
      <c r="H33" s="18">
        <v>14</v>
      </c>
      <c r="I33" s="11">
        <v>10.4</v>
      </c>
      <c r="J33" s="11">
        <v>53.5</v>
      </c>
      <c r="K33" s="7">
        <f t="shared" si="0"/>
        <v>2970.41</v>
      </c>
      <c r="L33" s="7">
        <f t="shared" si="1"/>
        <v>54.50146787014089</v>
      </c>
      <c r="M33" s="16" t="b">
        <f t="shared" si="2"/>
        <v>0</v>
      </c>
      <c r="N33" s="16" t="b">
        <f t="shared" si="3"/>
        <v>0</v>
      </c>
      <c r="O33" s="16" t="b">
        <f t="shared" si="4"/>
        <v>0</v>
      </c>
      <c r="P33" s="21" t="b">
        <f t="shared" si="5"/>
        <v>1</v>
      </c>
      <c r="Q33" s="22" t="s">
        <v>27</v>
      </c>
      <c r="R33" s="11">
        <v>0.0089</v>
      </c>
      <c r="S33" s="6">
        <f t="shared" si="8"/>
        <v>37.605633802816904</v>
      </c>
      <c r="T33" s="23">
        <f t="shared" si="6"/>
        <v>9.919881253412067</v>
      </c>
      <c r="U33" s="9"/>
      <c r="V33" s="9"/>
      <c r="W33" s="9"/>
      <c r="X33" s="19" t="s">
        <v>9</v>
      </c>
      <c r="Z33" s="23">
        <f t="shared" si="7"/>
        <v>9.919881253412067</v>
      </c>
      <c r="AA33" s="23">
        <f t="shared" si="9"/>
        <v>37.605633802816904</v>
      </c>
    </row>
    <row r="34" spans="1:27" ht="12.75">
      <c r="A34" s="1" t="s">
        <v>30</v>
      </c>
      <c r="B34" s="1" t="s">
        <v>31</v>
      </c>
      <c r="C34" s="18">
        <v>6</v>
      </c>
      <c r="D34" s="3">
        <v>16</v>
      </c>
      <c r="E34" s="8">
        <v>16</v>
      </c>
      <c r="F34" s="8">
        <v>-21</v>
      </c>
      <c r="G34" s="3">
        <v>22</v>
      </c>
      <c r="H34" s="18">
        <v>10</v>
      </c>
      <c r="I34" s="11">
        <v>12.1</v>
      </c>
      <c r="J34" s="11">
        <v>81.7</v>
      </c>
      <c r="K34" s="7">
        <f t="shared" si="0"/>
        <v>6821.3</v>
      </c>
      <c r="L34" s="7">
        <f t="shared" si="1"/>
        <v>82.59116175475437</v>
      </c>
      <c r="M34" s="16" t="b">
        <f t="shared" si="2"/>
        <v>0</v>
      </c>
      <c r="N34" s="16" t="b">
        <f t="shared" si="3"/>
        <v>0</v>
      </c>
      <c r="O34" s="16" t="b">
        <f t="shared" si="4"/>
        <v>0</v>
      </c>
      <c r="P34" s="21" t="b">
        <f t="shared" si="5"/>
        <v>1</v>
      </c>
      <c r="Q34" s="22" t="s">
        <v>3</v>
      </c>
      <c r="R34" s="11">
        <v>0.009</v>
      </c>
      <c r="S34" s="6">
        <f t="shared" si="8"/>
        <v>38.028169014084504</v>
      </c>
      <c r="T34" s="23">
        <f t="shared" si="6"/>
        <v>15.201426786072252</v>
      </c>
      <c r="U34" s="9"/>
      <c r="V34" s="9"/>
      <c r="W34" s="9"/>
      <c r="X34" s="19" t="s">
        <v>9</v>
      </c>
      <c r="Z34" s="23">
        <f t="shared" si="7"/>
        <v>15.201426786072252</v>
      </c>
      <c r="AA34" s="23">
        <f t="shared" si="9"/>
        <v>38.028169014084504</v>
      </c>
    </row>
    <row r="35" spans="1:27" ht="12.75">
      <c r="A35" s="1" t="s">
        <v>32</v>
      </c>
      <c r="B35" s="1" t="s">
        <v>33</v>
      </c>
      <c r="C35" s="18">
        <v>14</v>
      </c>
      <c r="D35" s="3">
        <v>6</v>
      </c>
      <c r="E35" s="8">
        <v>31</v>
      </c>
      <c r="F35" s="8">
        <v>-5</v>
      </c>
      <c r="G35" s="3">
        <v>26</v>
      </c>
      <c r="H35" s="18">
        <v>49</v>
      </c>
      <c r="I35" s="11">
        <v>23</v>
      </c>
      <c r="J35" s="11">
        <v>52</v>
      </c>
      <c r="K35" s="7">
        <f t="shared" si="0"/>
        <v>3233</v>
      </c>
      <c r="L35" s="7">
        <f t="shared" si="1"/>
        <v>56.859475903318</v>
      </c>
      <c r="M35" s="16" t="b">
        <f t="shared" si="2"/>
        <v>0</v>
      </c>
      <c r="N35" s="16" t="b">
        <f t="shared" si="3"/>
        <v>0</v>
      </c>
      <c r="O35" s="16" t="b">
        <f t="shared" si="4"/>
        <v>0</v>
      </c>
      <c r="P35" s="21" t="b">
        <f t="shared" si="5"/>
        <v>1</v>
      </c>
      <c r="Q35" s="22" t="s">
        <v>27</v>
      </c>
      <c r="R35" s="11">
        <v>0.0095</v>
      </c>
      <c r="S35" s="6">
        <f t="shared" si="8"/>
        <v>40.140845070422536</v>
      </c>
      <c r="T35" s="23">
        <f t="shared" si="6"/>
        <v>11.046755079019274</v>
      </c>
      <c r="U35" s="9"/>
      <c r="V35" s="9"/>
      <c r="W35" s="9"/>
      <c r="X35" s="19" t="s">
        <v>9</v>
      </c>
      <c r="Z35" s="23">
        <f t="shared" si="7"/>
        <v>11.046755079019274</v>
      </c>
      <c r="AA35" s="23">
        <f t="shared" si="9"/>
        <v>40.140845070422536</v>
      </c>
    </row>
    <row r="36" spans="1:27" ht="12.75">
      <c r="A36" s="1" t="s">
        <v>480</v>
      </c>
      <c r="B36" s="1" t="s">
        <v>481</v>
      </c>
      <c r="C36" s="18">
        <v>21</v>
      </c>
      <c r="D36" s="3">
        <v>25</v>
      </c>
      <c r="E36" s="8">
        <v>59</v>
      </c>
      <c r="F36" s="8">
        <v>-3</v>
      </c>
      <c r="G36" s="3">
        <v>48</v>
      </c>
      <c r="H36" s="18">
        <v>47</v>
      </c>
      <c r="I36" s="11">
        <v>-14</v>
      </c>
      <c r="J36" s="11">
        <v>12</v>
      </c>
      <c r="K36" s="7">
        <f t="shared" si="0"/>
        <v>340</v>
      </c>
      <c r="L36" s="7">
        <f t="shared" si="1"/>
        <v>18.439088914585774</v>
      </c>
      <c r="M36" s="16" t="b">
        <f t="shared" si="2"/>
        <v>0</v>
      </c>
      <c r="N36" s="16" t="b">
        <f t="shared" si="3"/>
        <v>1</v>
      </c>
      <c r="O36" s="16" t="b">
        <f t="shared" si="4"/>
        <v>0</v>
      </c>
      <c r="P36" s="21" t="b">
        <f t="shared" si="5"/>
        <v>0</v>
      </c>
      <c r="Q36" s="22" t="s">
        <v>12</v>
      </c>
      <c r="R36" s="11">
        <v>0.0098</v>
      </c>
      <c r="S36" s="6">
        <f t="shared" si="8"/>
        <v>41.40845070422535</v>
      </c>
      <c r="T36" s="23">
        <f t="shared" si="6"/>
        <v>3.695505065056193</v>
      </c>
      <c r="U36" s="9"/>
      <c r="V36" s="9"/>
      <c r="W36" s="9"/>
      <c r="X36" s="19" t="s">
        <v>451</v>
      </c>
      <c r="Z36" s="23">
        <f t="shared" si="7"/>
        <v>3.695505065056193</v>
      </c>
      <c r="AA36" s="23">
        <f t="shared" si="9"/>
        <v>41.40845070422535</v>
      </c>
    </row>
    <row r="37" spans="1:27" ht="12.75">
      <c r="A37" s="1" t="s">
        <v>482</v>
      </c>
      <c r="B37" s="1" t="s">
        <v>483</v>
      </c>
      <c r="C37" s="18">
        <v>4</v>
      </c>
      <c r="D37" s="3">
        <v>57</v>
      </c>
      <c r="E37" s="8">
        <v>0</v>
      </c>
      <c r="F37" s="8">
        <v>-4</v>
      </c>
      <c r="G37" s="3">
        <v>45</v>
      </c>
      <c r="H37" s="18">
        <v>40</v>
      </c>
      <c r="I37" s="11">
        <v>-15.8</v>
      </c>
      <c r="J37" s="11">
        <v>-10.2</v>
      </c>
      <c r="K37" s="7">
        <f t="shared" si="0"/>
        <v>353.68</v>
      </c>
      <c r="L37" s="7">
        <f t="shared" si="1"/>
        <v>18.806381895516214</v>
      </c>
      <c r="M37" s="16" t="b">
        <f t="shared" si="2"/>
        <v>1</v>
      </c>
      <c r="N37" s="16" t="b">
        <f t="shared" si="3"/>
        <v>0</v>
      </c>
      <c r="O37" s="16" t="b">
        <f t="shared" si="4"/>
        <v>0</v>
      </c>
      <c r="P37" s="21" t="b">
        <f t="shared" si="5"/>
        <v>0</v>
      </c>
      <c r="Q37" s="22" t="s">
        <v>27</v>
      </c>
      <c r="R37" s="11">
        <v>0.01</v>
      </c>
      <c r="S37" s="6">
        <f t="shared" si="8"/>
        <v>42.25352112676056</v>
      </c>
      <c r="T37" s="23">
        <f t="shared" si="6"/>
        <v>3.8460375369421884</v>
      </c>
      <c r="U37" s="9"/>
      <c r="V37" s="9"/>
      <c r="W37" s="9"/>
      <c r="X37" s="19" t="s">
        <v>451</v>
      </c>
      <c r="Z37" s="23">
        <f t="shared" si="7"/>
        <v>3.8460375369421884</v>
      </c>
      <c r="AA37" s="23">
        <f t="shared" si="9"/>
        <v>42.25352112676056</v>
      </c>
    </row>
    <row r="38" spans="1:27" ht="12.75">
      <c r="A38" s="1" t="s">
        <v>938</v>
      </c>
      <c r="B38" s="1" t="s">
        <v>939</v>
      </c>
      <c r="C38" s="18">
        <v>3</v>
      </c>
      <c r="D38" s="3">
        <v>9</v>
      </c>
      <c r="E38" s="8">
        <v>8</v>
      </c>
      <c r="F38" s="8">
        <v>-10</v>
      </c>
      <c r="G38" s="3">
        <v>17</v>
      </c>
      <c r="H38" s="18">
        <v>54</v>
      </c>
      <c r="I38" s="11">
        <v>-20.9</v>
      </c>
      <c r="J38" s="11">
        <v>12</v>
      </c>
      <c r="K38" s="7">
        <f t="shared" si="0"/>
        <v>580.81</v>
      </c>
      <c r="L38" s="7">
        <f t="shared" si="1"/>
        <v>24.099999999999998</v>
      </c>
      <c r="M38" s="16" t="b">
        <f t="shared" si="2"/>
        <v>0</v>
      </c>
      <c r="N38" s="16" t="b">
        <f t="shared" si="3"/>
        <v>1</v>
      </c>
      <c r="O38" s="16" t="b">
        <f t="shared" si="4"/>
        <v>0</v>
      </c>
      <c r="P38" s="21" t="b">
        <f t="shared" si="5"/>
        <v>0</v>
      </c>
      <c r="Q38" s="22" t="s">
        <v>75</v>
      </c>
      <c r="R38" s="11">
        <v>0.01</v>
      </c>
      <c r="S38" s="6">
        <f t="shared" si="8"/>
        <v>42.25352112676056</v>
      </c>
      <c r="T38" s="23">
        <f t="shared" si="6"/>
        <v>4.928619718309858</v>
      </c>
      <c r="U38" s="9"/>
      <c r="V38" s="9"/>
      <c r="W38" s="9"/>
      <c r="X38" s="19" t="s">
        <v>940</v>
      </c>
      <c r="Y38" s="19" t="s">
        <v>941</v>
      </c>
      <c r="Z38" s="23">
        <f t="shared" si="7"/>
        <v>4.928619718309858</v>
      </c>
      <c r="AA38" s="23">
        <f t="shared" si="9"/>
        <v>42.25352112676056</v>
      </c>
    </row>
    <row r="39" spans="1:27" ht="12.75">
      <c r="A39" s="1" t="s">
        <v>34</v>
      </c>
      <c r="B39" s="1" t="s">
        <v>35</v>
      </c>
      <c r="C39" s="18">
        <v>1</v>
      </c>
      <c r="D39" s="3">
        <v>37</v>
      </c>
      <c r="E39" s="8">
        <v>18</v>
      </c>
      <c r="F39" s="8" t="s">
        <v>2</v>
      </c>
      <c r="G39" s="3">
        <v>52</v>
      </c>
      <c r="H39" s="18">
        <v>51</v>
      </c>
      <c r="I39" s="11">
        <v>10.8</v>
      </c>
      <c r="J39" s="11">
        <v>0.4</v>
      </c>
      <c r="K39" s="7">
        <f t="shared" si="0"/>
        <v>116.80000000000001</v>
      </c>
      <c r="L39" s="7">
        <f t="shared" si="1"/>
        <v>10.807404868885037</v>
      </c>
      <c r="M39" s="16" t="b">
        <f t="shared" si="2"/>
        <v>0</v>
      </c>
      <c r="N39" s="16" t="b">
        <f t="shared" si="3"/>
        <v>0</v>
      </c>
      <c r="O39" s="16" t="b">
        <f t="shared" si="4"/>
        <v>0</v>
      </c>
      <c r="P39" s="21" t="b">
        <f t="shared" si="5"/>
        <v>1</v>
      </c>
      <c r="Q39" s="22" t="s">
        <v>36</v>
      </c>
      <c r="R39" s="11">
        <v>0.011</v>
      </c>
      <c r="S39" s="6">
        <f t="shared" si="8"/>
        <v>46.478873239436616</v>
      </c>
      <c r="T39" s="23">
        <f t="shared" si="6"/>
        <v>2.43120944458918</v>
      </c>
      <c r="U39" s="9"/>
      <c r="V39" s="9"/>
      <c r="W39" s="9"/>
      <c r="X39" s="19" t="s">
        <v>9</v>
      </c>
      <c r="Z39" s="23">
        <f t="shared" si="7"/>
        <v>2.43120944458918</v>
      </c>
      <c r="AA39" s="23">
        <f t="shared" si="9"/>
        <v>46.478873239436616</v>
      </c>
    </row>
    <row r="40" spans="1:27" ht="12.75">
      <c r="A40" s="1" t="s">
        <v>484</v>
      </c>
      <c r="B40" s="1" t="s">
        <v>485</v>
      </c>
      <c r="C40" s="18">
        <v>11</v>
      </c>
      <c r="D40" s="3">
        <v>13</v>
      </c>
      <c r="E40" s="8">
        <v>56</v>
      </c>
      <c r="F40" s="8" t="s">
        <v>2</v>
      </c>
      <c r="G40" s="3">
        <v>18</v>
      </c>
      <c r="H40" s="18">
        <v>8</v>
      </c>
      <c r="I40" s="11">
        <v>3</v>
      </c>
      <c r="J40" s="11">
        <v>6.7</v>
      </c>
      <c r="K40" s="7">
        <f t="shared" si="0"/>
        <v>53.89</v>
      </c>
      <c r="L40" s="7">
        <f t="shared" si="1"/>
        <v>7.340980860893182</v>
      </c>
      <c r="M40" s="16" t="b">
        <f t="shared" si="2"/>
        <v>0</v>
      </c>
      <c r="N40" s="16" t="b">
        <f t="shared" si="3"/>
        <v>0</v>
      </c>
      <c r="O40" s="16" t="b">
        <f t="shared" si="4"/>
        <v>0</v>
      </c>
      <c r="P40" s="21" t="b">
        <f t="shared" si="5"/>
        <v>1</v>
      </c>
      <c r="Q40" s="22" t="s">
        <v>8</v>
      </c>
      <c r="R40" s="11">
        <v>0.011</v>
      </c>
      <c r="S40" s="6">
        <f t="shared" si="8"/>
        <v>46.478873239436616</v>
      </c>
      <c r="T40" s="23">
        <f t="shared" si="6"/>
        <v>1.6514105114110686</v>
      </c>
      <c r="U40" s="9"/>
      <c r="V40" s="9"/>
      <c r="W40" s="9"/>
      <c r="X40" s="19" t="s">
        <v>451</v>
      </c>
      <c r="Z40" s="23">
        <f t="shared" si="7"/>
        <v>1.6514105114110686</v>
      </c>
      <c r="AA40" s="23">
        <f t="shared" si="9"/>
        <v>46.478873239436616</v>
      </c>
    </row>
    <row r="41" spans="1:27" ht="12.75">
      <c r="A41" s="1" t="s">
        <v>486</v>
      </c>
      <c r="B41" s="1" t="s">
        <v>487</v>
      </c>
      <c r="C41" s="18">
        <v>23</v>
      </c>
      <c r="D41" s="3">
        <v>53</v>
      </c>
      <c r="E41" s="8">
        <v>54</v>
      </c>
      <c r="F41" s="8" t="s">
        <v>2</v>
      </c>
      <c r="G41" s="3">
        <v>57</v>
      </c>
      <c r="H41" s="18">
        <v>24</v>
      </c>
      <c r="I41" s="11">
        <v>-51.2</v>
      </c>
      <c r="J41" s="11">
        <v>-1.9</v>
      </c>
      <c r="K41" s="7">
        <f t="shared" si="0"/>
        <v>2625.0500000000006</v>
      </c>
      <c r="L41" s="7">
        <f t="shared" si="1"/>
        <v>51.23524177751092</v>
      </c>
      <c r="M41" s="16" t="b">
        <f t="shared" si="2"/>
        <v>1</v>
      </c>
      <c r="N41" s="16" t="b">
        <f t="shared" si="3"/>
        <v>0</v>
      </c>
      <c r="O41" s="16" t="b">
        <f t="shared" si="4"/>
        <v>0</v>
      </c>
      <c r="P41" s="21" t="b">
        <f t="shared" si="5"/>
        <v>0</v>
      </c>
      <c r="Q41" s="22" t="s">
        <v>27</v>
      </c>
      <c r="R41" s="11">
        <v>0.011</v>
      </c>
      <c r="S41" s="6">
        <f t="shared" si="8"/>
        <v>46.478873239436616</v>
      </c>
      <c r="T41" s="23">
        <f t="shared" si="6"/>
        <v>11.525764530569075</v>
      </c>
      <c r="U41" s="9"/>
      <c r="V41" s="9"/>
      <c r="W41" s="9"/>
      <c r="X41" s="19" t="s">
        <v>451</v>
      </c>
      <c r="Z41" s="23">
        <f t="shared" si="7"/>
        <v>11.525764530569075</v>
      </c>
      <c r="AA41" s="23">
        <f t="shared" si="9"/>
        <v>46.478873239436616</v>
      </c>
    </row>
    <row r="42" spans="1:27" ht="12.75">
      <c r="A42" s="1" t="s">
        <v>942</v>
      </c>
      <c r="B42" s="1" t="s">
        <v>943</v>
      </c>
      <c r="C42" s="18">
        <v>13</v>
      </c>
      <c r="D42" s="3">
        <v>32</v>
      </c>
      <c r="E42" s="8">
        <v>32</v>
      </c>
      <c r="F42" s="8" t="s">
        <v>2</v>
      </c>
      <c r="G42" s="3">
        <v>50</v>
      </c>
      <c r="H42" s="18">
        <v>43</v>
      </c>
      <c r="I42" s="11">
        <v>-9.8</v>
      </c>
      <c r="J42" s="11">
        <v>-11.5</v>
      </c>
      <c r="K42" s="7">
        <f t="shared" si="0"/>
        <v>228.29000000000002</v>
      </c>
      <c r="L42" s="7">
        <f t="shared" si="1"/>
        <v>15.109268678529746</v>
      </c>
      <c r="M42" s="16" t="b">
        <f t="shared" si="2"/>
        <v>1</v>
      </c>
      <c r="N42" s="16" t="b">
        <f t="shared" si="3"/>
        <v>0</v>
      </c>
      <c r="O42" s="16" t="b">
        <f t="shared" si="4"/>
        <v>0</v>
      </c>
      <c r="P42" s="21" t="b">
        <f t="shared" si="5"/>
        <v>0</v>
      </c>
      <c r="Q42" s="22" t="s">
        <v>8</v>
      </c>
      <c r="R42" s="11">
        <v>0.011</v>
      </c>
      <c r="S42" s="6">
        <f t="shared" si="8"/>
        <v>46.478873239436616</v>
      </c>
      <c r="T42" s="23">
        <f t="shared" si="6"/>
        <v>3.398947032865874</v>
      </c>
      <c r="U42" s="9"/>
      <c r="V42" s="9"/>
      <c r="W42" s="9"/>
      <c r="X42" s="19" t="s">
        <v>944</v>
      </c>
      <c r="Y42" s="19" t="s">
        <v>945</v>
      </c>
      <c r="Z42" s="23">
        <f t="shared" si="7"/>
        <v>3.398947032865874</v>
      </c>
      <c r="AA42" s="23">
        <f t="shared" si="9"/>
        <v>46.478873239436616</v>
      </c>
    </row>
    <row r="43" spans="1:27" ht="12.75">
      <c r="A43" s="1" t="s">
        <v>37</v>
      </c>
      <c r="B43" s="1" t="s">
        <v>38</v>
      </c>
      <c r="C43" s="18">
        <v>9</v>
      </c>
      <c r="D43" s="3">
        <v>58</v>
      </c>
      <c r="E43" s="8">
        <v>55</v>
      </c>
      <c r="F43" s="8" t="s">
        <v>2</v>
      </c>
      <c r="G43" s="3">
        <v>25</v>
      </c>
      <c r="H43" s="18">
        <v>26</v>
      </c>
      <c r="I43" s="11">
        <v>12</v>
      </c>
      <c r="J43" s="11">
        <v>20</v>
      </c>
      <c r="K43" s="7">
        <f t="shared" si="0"/>
        <v>544</v>
      </c>
      <c r="L43" s="7">
        <f t="shared" si="1"/>
        <v>23.323807579381203</v>
      </c>
      <c r="M43" s="16" t="b">
        <f t="shared" si="2"/>
        <v>0</v>
      </c>
      <c r="N43" s="16" t="b">
        <f t="shared" si="3"/>
        <v>0</v>
      </c>
      <c r="O43" s="16" t="b">
        <f t="shared" si="4"/>
        <v>0</v>
      </c>
      <c r="P43" s="21" t="b">
        <f t="shared" si="5"/>
        <v>1</v>
      </c>
      <c r="Q43" s="22" t="s">
        <v>8</v>
      </c>
      <c r="R43" s="11">
        <v>0.0116</v>
      </c>
      <c r="S43" s="6">
        <f t="shared" si="8"/>
        <v>49.01408450704225</v>
      </c>
      <c r="T43" s="23">
        <f t="shared" si="6"/>
        <v>5.533064166493428</v>
      </c>
      <c r="U43" s="9"/>
      <c r="V43" s="9"/>
      <c r="W43" s="9"/>
      <c r="X43" s="19" t="s">
        <v>9</v>
      </c>
      <c r="Z43" s="23">
        <f t="shared" si="7"/>
        <v>5.533064166493428</v>
      </c>
      <c r="AA43" s="23">
        <f t="shared" si="9"/>
        <v>49.01408450704225</v>
      </c>
    </row>
    <row r="44" spans="1:27" ht="12.75">
      <c r="A44" s="1" t="s">
        <v>39</v>
      </c>
      <c r="B44" s="1" t="s">
        <v>40</v>
      </c>
      <c r="C44" s="18">
        <v>0</v>
      </c>
      <c r="D44" s="3">
        <v>20</v>
      </c>
      <c r="E44" s="8">
        <v>2</v>
      </c>
      <c r="F44" s="8">
        <v>-6</v>
      </c>
      <c r="G44" s="3">
        <v>20</v>
      </c>
      <c r="H44" s="18">
        <v>4</v>
      </c>
      <c r="I44" s="11">
        <v>-1.5</v>
      </c>
      <c r="J44" s="11">
        <v>-21.1</v>
      </c>
      <c r="K44" s="7">
        <f t="shared" si="0"/>
        <v>447.46000000000004</v>
      </c>
      <c r="L44" s="7">
        <f t="shared" si="1"/>
        <v>21.153250341259614</v>
      </c>
      <c r="M44" s="16" t="b">
        <f t="shared" si="2"/>
        <v>1</v>
      </c>
      <c r="N44" s="16" t="b">
        <f t="shared" si="3"/>
        <v>0</v>
      </c>
      <c r="O44" s="16" t="b">
        <f t="shared" si="4"/>
        <v>0</v>
      </c>
      <c r="P44" s="21" t="b">
        <f t="shared" si="5"/>
        <v>0</v>
      </c>
      <c r="Q44" s="22" t="s">
        <v>27</v>
      </c>
      <c r="R44" s="11">
        <v>0.012</v>
      </c>
      <c r="S44" s="6">
        <f t="shared" si="8"/>
        <v>50.70422535211268</v>
      </c>
      <c r="T44" s="23">
        <f t="shared" si="6"/>
        <v>5.191186393607148</v>
      </c>
      <c r="U44" s="9"/>
      <c r="V44" s="9"/>
      <c r="W44" s="9"/>
      <c r="X44" s="19" t="s">
        <v>9</v>
      </c>
      <c r="Z44" s="23">
        <f t="shared" si="7"/>
        <v>5.191186393607148</v>
      </c>
      <c r="AA44" s="23">
        <f t="shared" si="9"/>
        <v>50.70422535211268</v>
      </c>
    </row>
    <row r="45" spans="1:27" ht="12.75">
      <c r="A45" s="1" t="s">
        <v>200</v>
      </c>
      <c r="B45" s="1" t="s">
        <v>201</v>
      </c>
      <c r="C45" s="18">
        <v>14</v>
      </c>
      <c r="D45" s="3">
        <v>37</v>
      </c>
      <c r="E45" s="8">
        <v>15</v>
      </c>
      <c r="F45" s="8" t="s">
        <v>2</v>
      </c>
      <c r="G45" s="3">
        <v>27</v>
      </c>
      <c r="H45" s="18">
        <v>23</v>
      </c>
      <c r="I45" s="11">
        <v>7.5</v>
      </c>
      <c r="J45" s="11">
        <v>-4.6</v>
      </c>
      <c r="K45" s="7">
        <f t="shared" si="0"/>
        <v>77.41</v>
      </c>
      <c r="L45" s="7">
        <f t="shared" si="1"/>
        <v>8.798295289429651</v>
      </c>
      <c r="M45" s="16" t="b">
        <f t="shared" si="2"/>
        <v>0</v>
      </c>
      <c r="N45" s="16" t="b">
        <f t="shared" si="3"/>
        <v>0</v>
      </c>
      <c r="O45" s="16" t="b">
        <f t="shared" si="4"/>
        <v>1</v>
      </c>
      <c r="P45" s="21" t="b">
        <f t="shared" si="5"/>
        <v>0</v>
      </c>
      <c r="Q45" s="22" t="s">
        <v>27</v>
      </c>
      <c r="R45" s="11">
        <v>0.012</v>
      </c>
      <c r="S45" s="6">
        <f t="shared" si="8"/>
        <v>50.70422535211268</v>
      </c>
      <c r="T45" s="23">
        <f t="shared" si="6"/>
        <v>2.1591760158172146</v>
      </c>
      <c r="U45" s="9"/>
      <c r="V45" s="9"/>
      <c r="W45" s="9"/>
      <c r="X45" s="19" t="s">
        <v>202</v>
      </c>
      <c r="Y45" s="19" t="s">
        <v>203</v>
      </c>
      <c r="Z45" s="23">
        <f t="shared" si="7"/>
        <v>2.1591760158172146</v>
      </c>
      <c r="AA45" s="23">
        <f t="shared" si="9"/>
        <v>50.70422535211268</v>
      </c>
    </row>
    <row r="46" spans="1:27" ht="12.75">
      <c r="A46" s="1" t="s">
        <v>223</v>
      </c>
      <c r="B46" s="1" t="s">
        <v>224</v>
      </c>
      <c r="C46" s="18">
        <v>10</v>
      </c>
      <c r="D46" s="3">
        <v>24</v>
      </c>
      <c r="E46" s="8">
        <v>32</v>
      </c>
      <c r="F46" s="8">
        <v>-23</v>
      </c>
      <c r="G46" s="3">
        <v>33</v>
      </c>
      <c r="H46" s="18">
        <v>18</v>
      </c>
      <c r="I46" s="11">
        <v>-7.5</v>
      </c>
      <c r="J46" s="11">
        <v>-0.7</v>
      </c>
      <c r="K46" s="7">
        <f t="shared" si="0"/>
        <v>56.74</v>
      </c>
      <c r="L46" s="7">
        <f t="shared" si="1"/>
        <v>7.532595834106593</v>
      </c>
      <c r="M46" s="16" t="b">
        <f t="shared" si="2"/>
        <v>1</v>
      </c>
      <c r="N46" s="16" t="b">
        <f t="shared" si="3"/>
        <v>0</v>
      </c>
      <c r="O46" s="16" t="b">
        <f t="shared" si="4"/>
        <v>0</v>
      </c>
      <c r="P46" s="21" t="b">
        <f t="shared" si="5"/>
        <v>0</v>
      </c>
      <c r="Q46" s="22" t="s">
        <v>8</v>
      </c>
      <c r="R46" s="11">
        <v>0.012</v>
      </c>
      <c r="S46" s="6">
        <f t="shared" si="8"/>
        <v>50.70422535211268</v>
      </c>
      <c r="T46" s="23">
        <f t="shared" si="6"/>
        <v>1.848562673429201</v>
      </c>
      <c r="U46" s="9"/>
      <c r="V46" s="9"/>
      <c r="W46" s="9"/>
      <c r="X46" s="19" t="s">
        <v>210</v>
      </c>
      <c r="Z46" s="23">
        <f t="shared" si="7"/>
        <v>1.848562673429201</v>
      </c>
      <c r="AA46" s="23">
        <f t="shared" si="9"/>
        <v>50.70422535211268</v>
      </c>
    </row>
    <row r="47" spans="1:27" ht="12.75">
      <c r="A47" s="1" t="s">
        <v>488</v>
      </c>
      <c r="B47" s="1" t="s">
        <v>489</v>
      </c>
      <c r="C47" s="18">
        <v>23</v>
      </c>
      <c r="D47" s="3">
        <v>28</v>
      </c>
      <c r="E47" s="8">
        <v>30</v>
      </c>
      <c r="F47" s="8" t="s">
        <v>2</v>
      </c>
      <c r="G47" s="3">
        <v>25</v>
      </c>
      <c r="H47" s="18">
        <v>39</v>
      </c>
      <c r="I47" s="11">
        <v>21.7</v>
      </c>
      <c r="J47" s="11">
        <v>-30.8</v>
      </c>
      <c r="K47" s="7">
        <f t="shared" si="0"/>
        <v>1419.5300000000002</v>
      </c>
      <c r="L47" s="7">
        <f t="shared" si="1"/>
        <v>37.67665059423409</v>
      </c>
      <c r="M47" s="16" t="b">
        <f t="shared" si="2"/>
        <v>0</v>
      </c>
      <c r="N47" s="16" t="b">
        <f t="shared" si="3"/>
        <v>0</v>
      </c>
      <c r="O47" s="16" t="b">
        <f t="shared" si="4"/>
        <v>1</v>
      </c>
      <c r="P47" s="21" t="b">
        <f t="shared" si="5"/>
        <v>0</v>
      </c>
      <c r="Q47" s="22" t="s">
        <v>27</v>
      </c>
      <c r="R47" s="11">
        <v>0.012</v>
      </c>
      <c r="S47" s="6">
        <f t="shared" si="8"/>
        <v>50.70422535211268</v>
      </c>
      <c r="T47" s="23">
        <f t="shared" si="6"/>
        <v>9.24616845005542</v>
      </c>
      <c r="U47" s="9"/>
      <c r="V47" s="9"/>
      <c r="W47" s="9"/>
      <c r="X47" s="19" t="s">
        <v>451</v>
      </c>
      <c r="Z47" s="23">
        <f t="shared" si="7"/>
        <v>9.24616845005542</v>
      </c>
      <c r="AA47" s="23">
        <f t="shared" si="9"/>
        <v>50.70422535211268</v>
      </c>
    </row>
    <row r="48" spans="1:27" ht="12.75">
      <c r="A48" s="1" t="s">
        <v>41</v>
      </c>
      <c r="B48" s="1" t="s">
        <v>42</v>
      </c>
      <c r="C48" s="18">
        <v>5</v>
      </c>
      <c r="D48" s="3">
        <v>42</v>
      </c>
      <c r="E48" s="8">
        <v>12</v>
      </c>
      <c r="F48" s="8" t="s">
        <v>2</v>
      </c>
      <c r="G48" s="3">
        <v>22</v>
      </c>
      <c r="H48" s="18">
        <v>26</v>
      </c>
      <c r="I48" s="11">
        <v>-17</v>
      </c>
      <c r="J48" s="11">
        <v>-38.8</v>
      </c>
      <c r="K48" s="7">
        <f t="shared" si="0"/>
        <v>1794.4399999999998</v>
      </c>
      <c r="L48" s="7">
        <f t="shared" si="1"/>
        <v>42.36083096446527</v>
      </c>
      <c r="M48" s="16" t="b">
        <f t="shared" si="2"/>
        <v>1</v>
      </c>
      <c r="N48" s="16" t="b">
        <f t="shared" si="3"/>
        <v>0</v>
      </c>
      <c r="O48" s="16" t="b">
        <f t="shared" si="4"/>
        <v>0</v>
      </c>
      <c r="P48" s="21" t="b">
        <f t="shared" si="5"/>
        <v>0</v>
      </c>
      <c r="Q48" s="22" t="s">
        <v>27</v>
      </c>
      <c r="R48" s="11">
        <v>0.013</v>
      </c>
      <c r="S48" s="6">
        <f t="shared" si="8"/>
        <v>54.929577464788736</v>
      </c>
      <c r="T48" s="23">
        <f t="shared" si="6"/>
        <v>11.262014722327415</v>
      </c>
      <c r="U48" s="9"/>
      <c r="V48" s="9"/>
      <c r="W48" s="9"/>
      <c r="X48" s="19" t="s">
        <v>9</v>
      </c>
      <c r="Z48" s="23">
        <f t="shared" si="7"/>
        <v>11.262014722327415</v>
      </c>
      <c r="AA48" s="23">
        <f t="shared" si="9"/>
        <v>54.929577464788736</v>
      </c>
    </row>
    <row r="49" spans="1:27" ht="12.75">
      <c r="A49" s="1" t="s">
        <v>43</v>
      </c>
      <c r="B49" s="1" t="s">
        <v>44</v>
      </c>
      <c r="C49" s="18">
        <v>17</v>
      </c>
      <c r="D49" s="3">
        <v>35</v>
      </c>
      <c r="E49" s="8">
        <v>23</v>
      </c>
      <c r="F49" s="8" t="s">
        <v>2</v>
      </c>
      <c r="G49" s="3">
        <v>48</v>
      </c>
      <c r="H49" s="18">
        <v>49</v>
      </c>
      <c r="I49" s="11">
        <v>1.2</v>
      </c>
      <c r="J49" s="11">
        <v>71.3</v>
      </c>
      <c r="K49" s="7">
        <f t="shared" si="0"/>
        <v>5085.129999999999</v>
      </c>
      <c r="L49" s="7">
        <f t="shared" si="1"/>
        <v>71.31009746171996</v>
      </c>
      <c r="M49" s="16" t="b">
        <f t="shared" si="2"/>
        <v>0</v>
      </c>
      <c r="N49" s="16" t="b">
        <f t="shared" si="3"/>
        <v>0</v>
      </c>
      <c r="O49" s="16" t="b">
        <f t="shared" si="4"/>
        <v>0</v>
      </c>
      <c r="P49" s="21" t="b">
        <f t="shared" si="5"/>
        <v>1</v>
      </c>
      <c r="Q49" s="22" t="s">
        <v>36</v>
      </c>
      <c r="R49" s="11">
        <v>0.013</v>
      </c>
      <c r="S49" s="6">
        <f t="shared" si="8"/>
        <v>54.929577464788736</v>
      </c>
      <c r="T49" s="23">
        <f t="shared" si="6"/>
        <v>18.958442249118676</v>
      </c>
      <c r="U49" s="9"/>
      <c r="V49" s="9"/>
      <c r="W49" s="9"/>
      <c r="X49" s="19" t="s">
        <v>9</v>
      </c>
      <c r="Z49" s="23">
        <f t="shared" si="7"/>
        <v>18.958442249118676</v>
      </c>
      <c r="AA49" s="23">
        <f t="shared" si="9"/>
        <v>54.929577464788736</v>
      </c>
    </row>
    <row r="50" spans="1:27" ht="12.75">
      <c r="A50" s="1" t="s">
        <v>45</v>
      </c>
      <c r="B50" s="1" t="s">
        <v>46</v>
      </c>
      <c r="C50" s="18">
        <v>13</v>
      </c>
      <c r="D50" s="3">
        <v>27</v>
      </c>
      <c r="E50" s="8">
        <v>56</v>
      </c>
      <c r="F50" s="8">
        <v>-13</v>
      </c>
      <c r="G50" s="3">
        <v>24</v>
      </c>
      <c r="H50" s="18">
        <v>48</v>
      </c>
      <c r="I50" s="11">
        <v>34.1</v>
      </c>
      <c r="J50" s="11">
        <v>-9.2</v>
      </c>
      <c r="K50" s="7">
        <f t="shared" si="0"/>
        <v>1247.4500000000003</v>
      </c>
      <c r="L50" s="7">
        <f t="shared" si="1"/>
        <v>35.31925820285585</v>
      </c>
      <c r="M50" s="16" t="b">
        <f t="shared" si="2"/>
        <v>0</v>
      </c>
      <c r="N50" s="16" t="b">
        <f t="shared" si="3"/>
        <v>0</v>
      </c>
      <c r="O50" s="16" t="b">
        <f t="shared" si="4"/>
        <v>1</v>
      </c>
      <c r="P50" s="21" t="b">
        <f t="shared" si="5"/>
        <v>0</v>
      </c>
      <c r="Q50" s="22" t="s">
        <v>8</v>
      </c>
      <c r="R50" s="11">
        <v>0.013</v>
      </c>
      <c r="S50" s="6">
        <f t="shared" si="8"/>
        <v>54.929577464788736</v>
      </c>
      <c r="T50" s="23">
        <f t="shared" si="6"/>
        <v>9.389948138550803</v>
      </c>
      <c r="U50" s="9"/>
      <c r="V50" s="9"/>
      <c r="W50" s="9"/>
      <c r="X50" s="19" t="s">
        <v>9</v>
      </c>
      <c r="Z50" s="23">
        <f t="shared" si="7"/>
        <v>9.389948138550803</v>
      </c>
      <c r="AA50" s="23">
        <f t="shared" si="9"/>
        <v>54.929577464788736</v>
      </c>
    </row>
    <row r="51" spans="1:27" ht="12.75">
      <c r="A51" s="1" t="s">
        <v>225</v>
      </c>
      <c r="B51" s="1" t="s">
        <v>226</v>
      </c>
      <c r="C51" s="18">
        <v>2</v>
      </c>
      <c r="D51" s="3">
        <v>35</v>
      </c>
      <c r="E51" s="8">
        <v>37</v>
      </c>
      <c r="F51" s="8" t="s">
        <v>2</v>
      </c>
      <c r="G51" s="3">
        <v>37</v>
      </c>
      <c r="H51" s="18">
        <v>54</v>
      </c>
      <c r="I51" s="11">
        <v>-26.1</v>
      </c>
      <c r="J51" s="11">
        <v>0.5</v>
      </c>
      <c r="K51" s="7">
        <f t="shared" si="0"/>
        <v>681.46</v>
      </c>
      <c r="L51" s="7">
        <f t="shared" si="1"/>
        <v>26.10478883270271</v>
      </c>
      <c r="M51" s="16" t="b">
        <f t="shared" si="2"/>
        <v>0</v>
      </c>
      <c r="N51" s="16" t="b">
        <f t="shared" si="3"/>
        <v>1</v>
      </c>
      <c r="O51" s="16" t="b">
        <f t="shared" si="4"/>
        <v>0</v>
      </c>
      <c r="P51" s="21" t="b">
        <f t="shared" si="5"/>
        <v>0</v>
      </c>
      <c r="Q51" s="22" t="s">
        <v>12</v>
      </c>
      <c r="R51" s="11">
        <v>0.013</v>
      </c>
      <c r="S51" s="6">
        <f t="shared" si="8"/>
        <v>54.929577464788736</v>
      </c>
      <c r="T51" s="23">
        <f t="shared" si="6"/>
        <v>6.940197098677413</v>
      </c>
      <c r="U51" s="9"/>
      <c r="V51" s="9"/>
      <c r="W51" s="9"/>
      <c r="X51" s="19" t="s">
        <v>210</v>
      </c>
      <c r="Z51" s="23">
        <f t="shared" si="7"/>
        <v>6.940197098677413</v>
      </c>
      <c r="AA51" s="23">
        <f t="shared" si="9"/>
        <v>54.929577464788736</v>
      </c>
    </row>
    <row r="52" spans="1:27" ht="12.75">
      <c r="A52" s="1" t="s">
        <v>227</v>
      </c>
      <c r="B52" s="1" t="s">
        <v>228</v>
      </c>
      <c r="C52" s="18">
        <v>2</v>
      </c>
      <c r="D52" s="3">
        <v>9</v>
      </c>
      <c r="E52" s="8">
        <v>39</v>
      </c>
      <c r="F52" s="8">
        <v>-10</v>
      </c>
      <c r="G52" s="3">
        <v>8</v>
      </c>
      <c r="H52" s="18">
        <v>44</v>
      </c>
      <c r="I52" s="11">
        <v>1.8</v>
      </c>
      <c r="J52" s="11">
        <v>-0.3</v>
      </c>
      <c r="K52" s="7">
        <f t="shared" si="0"/>
        <v>3.33</v>
      </c>
      <c r="L52" s="7">
        <f t="shared" si="1"/>
        <v>1.8248287590894658</v>
      </c>
      <c r="M52" s="16" t="b">
        <f t="shared" si="2"/>
        <v>0</v>
      </c>
      <c r="N52" s="16" t="b">
        <f t="shared" si="3"/>
        <v>0</v>
      </c>
      <c r="O52" s="16" t="b">
        <f t="shared" si="4"/>
        <v>1</v>
      </c>
      <c r="P52" s="21" t="b">
        <f t="shared" si="5"/>
        <v>0</v>
      </c>
      <c r="Q52" s="22" t="s">
        <v>8</v>
      </c>
      <c r="R52" s="11">
        <v>0.013</v>
      </c>
      <c r="S52" s="6">
        <f t="shared" si="8"/>
        <v>54.929577464788736</v>
      </c>
      <c r="T52" s="23">
        <f t="shared" si="6"/>
        <v>0.48514743178271486</v>
      </c>
      <c r="U52" s="9"/>
      <c r="V52" s="9"/>
      <c r="W52" s="9"/>
      <c r="X52" s="19" t="s">
        <v>210</v>
      </c>
      <c r="Z52" s="23">
        <f t="shared" si="7"/>
        <v>0.48514743178271486</v>
      </c>
      <c r="AA52" s="23">
        <f t="shared" si="9"/>
        <v>54.929577464788736</v>
      </c>
    </row>
    <row r="53" spans="1:27" ht="12.75">
      <c r="A53" s="1" t="s">
        <v>229</v>
      </c>
      <c r="B53" s="1" t="s">
        <v>230</v>
      </c>
      <c r="C53" s="18">
        <v>4</v>
      </c>
      <c r="D53" s="3">
        <v>31</v>
      </c>
      <c r="E53" s="8">
        <v>39</v>
      </c>
      <c r="F53" s="8">
        <v>-4</v>
      </c>
      <c r="G53" s="3">
        <v>35</v>
      </c>
      <c r="H53" s="18">
        <v>7</v>
      </c>
      <c r="I53" s="11">
        <v>10.8</v>
      </c>
      <c r="J53" s="11">
        <v>-1.7</v>
      </c>
      <c r="K53" s="7">
        <f t="shared" si="0"/>
        <v>119.53000000000002</v>
      </c>
      <c r="L53" s="7">
        <f t="shared" si="1"/>
        <v>10.932977636490437</v>
      </c>
      <c r="M53" s="16" t="b">
        <f t="shared" si="2"/>
        <v>0</v>
      </c>
      <c r="N53" s="16" t="b">
        <f t="shared" si="3"/>
        <v>0</v>
      </c>
      <c r="O53" s="16" t="b">
        <f t="shared" si="4"/>
        <v>1</v>
      </c>
      <c r="P53" s="21" t="b">
        <f t="shared" si="5"/>
        <v>0</v>
      </c>
      <c r="Q53" s="22" t="s">
        <v>75</v>
      </c>
      <c r="R53" s="11">
        <v>0.013</v>
      </c>
      <c r="S53" s="6">
        <f t="shared" si="8"/>
        <v>54.929577464788736</v>
      </c>
      <c r="T53" s="23">
        <f t="shared" si="6"/>
        <v>2.9066321953013166</v>
      </c>
      <c r="U53" s="9"/>
      <c r="V53" s="9"/>
      <c r="W53" s="9"/>
      <c r="X53" s="19" t="s">
        <v>210</v>
      </c>
      <c r="Z53" s="23">
        <f t="shared" si="7"/>
        <v>2.9066321953013166</v>
      </c>
      <c r="AA53" s="23">
        <f t="shared" si="9"/>
        <v>54.929577464788736</v>
      </c>
    </row>
    <row r="54" spans="1:27" ht="12.75">
      <c r="A54" s="1" t="s">
        <v>490</v>
      </c>
      <c r="B54" s="1" t="s">
        <v>491</v>
      </c>
      <c r="C54" s="18">
        <v>9</v>
      </c>
      <c r="D54" s="3">
        <v>0</v>
      </c>
      <c r="E54" s="8">
        <v>43</v>
      </c>
      <c r="F54" s="8" t="s">
        <v>2</v>
      </c>
      <c r="G54" s="3">
        <v>37</v>
      </c>
      <c r="H54" s="18">
        <v>16</v>
      </c>
      <c r="I54" s="11">
        <v>-2.4</v>
      </c>
      <c r="J54" s="11">
        <v>-19.2</v>
      </c>
      <c r="K54" s="7">
        <f t="shared" si="0"/>
        <v>374.4</v>
      </c>
      <c r="L54" s="7">
        <f t="shared" si="1"/>
        <v>19.349418595916518</v>
      </c>
      <c r="M54" s="16" t="b">
        <f t="shared" si="2"/>
        <v>1</v>
      </c>
      <c r="N54" s="16" t="b">
        <f t="shared" si="3"/>
        <v>0</v>
      </c>
      <c r="O54" s="16" t="b">
        <f t="shared" si="4"/>
        <v>0</v>
      </c>
      <c r="P54" s="21" t="b">
        <f t="shared" si="5"/>
        <v>0</v>
      </c>
      <c r="Q54" s="22" t="s">
        <v>8</v>
      </c>
      <c r="R54" s="11">
        <v>0.013</v>
      </c>
      <c r="S54" s="6">
        <f t="shared" si="8"/>
        <v>54.929577464788736</v>
      </c>
      <c r="T54" s="23">
        <f t="shared" si="6"/>
        <v>5.144220076289017</v>
      </c>
      <c r="U54" s="9"/>
      <c r="V54" s="9"/>
      <c r="W54" s="9"/>
      <c r="X54" s="19" t="s">
        <v>451</v>
      </c>
      <c r="Z54" s="23">
        <f t="shared" si="7"/>
        <v>5.144220076289017</v>
      </c>
      <c r="AA54" s="23">
        <f t="shared" si="9"/>
        <v>54.929577464788736</v>
      </c>
    </row>
    <row r="55" spans="1:27" ht="12.75">
      <c r="A55" s="1" t="s">
        <v>492</v>
      </c>
      <c r="B55" s="1" t="s">
        <v>48</v>
      </c>
      <c r="C55" s="18">
        <v>13</v>
      </c>
      <c r="D55" s="3">
        <v>29</v>
      </c>
      <c r="E55" s="8">
        <v>17</v>
      </c>
      <c r="F55" s="8" t="s">
        <v>2</v>
      </c>
      <c r="G55" s="3">
        <v>2</v>
      </c>
      <c r="H55" s="18">
        <v>41</v>
      </c>
      <c r="I55" s="11">
        <v>-25</v>
      </c>
      <c r="J55" s="11">
        <v>33.2</v>
      </c>
      <c r="K55" s="7">
        <f t="shared" si="0"/>
        <v>1727.2400000000002</v>
      </c>
      <c r="L55" s="7">
        <f t="shared" si="1"/>
        <v>41.560076997041286</v>
      </c>
      <c r="M55" s="16" t="b">
        <f t="shared" si="2"/>
        <v>0</v>
      </c>
      <c r="N55" s="16" t="b">
        <f t="shared" si="3"/>
        <v>1</v>
      </c>
      <c r="O55" s="16" t="b">
        <f t="shared" si="4"/>
        <v>0</v>
      </c>
      <c r="P55" s="21" t="b">
        <f t="shared" si="5"/>
        <v>0</v>
      </c>
      <c r="Q55" s="22" t="s">
        <v>8</v>
      </c>
      <c r="R55" s="11">
        <v>0.013</v>
      </c>
      <c r="S55" s="6">
        <f t="shared" si="8"/>
        <v>54.929577464788736</v>
      </c>
      <c r="T55" s="23">
        <f t="shared" si="6"/>
        <v>11.049126949241568</v>
      </c>
      <c r="U55" s="9"/>
      <c r="V55" s="9"/>
      <c r="W55" s="9"/>
      <c r="X55" s="19" t="s">
        <v>451</v>
      </c>
      <c r="Z55" s="23">
        <f t="shared" si="7"/>
        <v>11.049126949241568</v>
      </c>
      <c r="AA55" s="23">
        <f t="shared" si="9"/>
        <v>54.929577464788736</v>
      </c>
    </row>
    <row r="56" spans="1:27" ht="12.75">
      <c r="A56" s="1" t="s">
        <v>493</v>
      </c>
      <c r="B56" s="1" t="s">
        <v>494</v>
      </c>
      <c r="C56" s="18">
        <v>5</v>
      </c>
      <c r="D56" s="3">
        <v>42</v>
      </c>
      <c r="E56" s="8">
        <v>38</v>
      </c>
      <c r="F56" s="8" t="s">
        <v>2</v>
      </c>
      <c r="G56" s="3">
        <v>14</v>
      </c>
      <c r="H56" s="18">
        <v>15</v>
      </c>
      <c r="I56" s="11">
        <v>2</v>
      </c>
      <c r="J56" s="11">
        <v>-3.3</v>
      </c>
      <c r="K56" s="7">
        <f t="shared" si="0"/>
        <v>14.889999999999999</v>
      </c>
      <c r="L56" s="7">
        <f t="shared" si="1"/>
        <v>3.8587562763149474</v>
      </c>
      <c r="M56" s="16" t="b">
        <f t="shared" si="2"/>
        <v>0</v>
      </c>
      <c r="N56" s="16" t="b">
        <f t="shared" si="3"/>
        <v>0</v>
      </c>
      <c r="O56" s="16" t="b">
        <f t="shared" si="4"/>
        <v>1</v>
      </c>
      <c r="P56" s="21" t="b">
        <f t="shared" si="5"/>
        <v>0</v>
      </c>
      <c r="Q56" s="22" t="s">
        <v>8</v>
      </c>
      <c r="R56" s="11">
        <v>0.013</v>
      </c>
      <c r="S56" s="6">
        <f t="shared" si="8"/>
        <v>54.929577464788736</v>
      </c>
      <c r="T56" s="23">
        <f t="shared" si="6"/>
        <v>1.0258856827002951</v>
      </c>
      <c r="U56" s="9"/>
      <c r="V56" s="9"/>
      <c r="W56" s="9"/>
      <c r="X56" s="19" t="s">
        <v>451</v>
      </c>
      <c r="Z56" s="23">
        <f t="shared" si="7"/>
        <v>1.0258856827002951</v>
      </c>
      <c r="AA56" s="23">
        <f t="shared" si="9"/>
        <v>54.929577464788736</v>
      </c>
    </row>
    <row r="57" spans="1:27" ht="12.75">
      <c r="A57" s="1" t="s">
        <v>495</v>
      </c>
      <c r="B57" s="1" t="s">
        <v>496</v>
      </c>
      <c r="C57" s="18">
        <v>8</v>
      </c>
      <c r="D57" s="3">
        <v>57</v>
      </c>
      <c r="E57" s="8">
        <v>1</v>
      </c>
      <c r="F57" s="8" t="s">
        <v>2</v>
      </c>
      <c r="G57" s="3">
        <v>12</v>
      </c>
      <c r="H57" s="18">
        <v>0</v>
      </c>
      <c r="I57" s="11">
        <v>2.6</v>
      </c>
      <c r="J57" s="11">
        <v>1.5</v>
      </c>
      <c r="K57" s="7">
        <f t="shared" si="0"/>
        <v>9.010000000000002</v>
      </c>
      <c r="L57" s="7">
        <f t="shared" si="1"/>
        <v>3.001666203960727</v>
      </c>
      <c r="M57" s="16" t="b">
        <f t="shared" si="2"/>
        <v>0</v>
      </c>
      <c r="N57" s="16" t="b">
        <f t="shared" si="3"/>
        <v>0</v>
      </c>
      <c r="O57" s="16" t="b">
        <f t="shared" si="4"/>
        <v>0</v>
      </c>
      <c r="P57" s="21" t="b">
        <f t="shared" si="5"/>
        <v>1</v>
      </c>
      <c r="Q57" s="22" t="s">
        <v>8</v>
      </c>
      <c r="R57" s="11">
        <v>0.013</v>
      </c>
      <c r="S57" s="6">
        <f t="shared" si="8"/>
        <v>54.929577464788736</v>
      </c>
      <c r="T57" s="23">
        <f t="shared" si="6"/>
        <v>0.7980204403656717</v>
      </c>
      <c r="U57" s="9"/>
      <c r="V57" s="9"/>
      <c r="W57" s="9"/>
      <c r="X57" s="19" t="s">
        <v>451</v>
      </c>
      <c r="Z57" s="23">
        <f t="shared" si="7"/>
        <v>0.7980204403656717</v>
      </c>
      <c r="AA57" s="23">
        <f t="shared" si="9"/>
        <v>54.929577464788736</v>
      </c>
    </row>
    <row r="58" spans="1:27" ht="12.75">
      <c r="A58" s="1" t="s">
        <v>497</v>
      </c>
      <c r="B58" s="1" t="s">
        <v>498</v>
      </c>
      <c r="C58" s="18">
        <v>21</v>
      </c>
      <c r="D58" s="3">
        <v>20</v>
      </c>
      <c r="E58" s="8">
        <v>43</v>
      </c>
      <c r="F58" s="8" t="s">
        <v>2</v>
      </c>
      <c r="G58" s="3">
        <v>23</v>
      </c>
      <c r="H58" s="18">
        <v>53</v>
      </c>
      <c r="I58" s="11">
        <v>-6.3</v>
      </c>
      <c r="J58" s="11">
        <v>-0.6</v>
      </c>
      <c r="K58" s="7">
        <f t="shared" si="0"/>
        <v>40.05</v>
      </c>
      <c r="L58" s="7">
        <f t="shared" si="1"/>
        <v>6.328506932918696</v>
      </c>
      <c r="M58" s="16" t="b">
        <f t="shared" si="2"/>
        <v>1</v>
      </c>
      <c r="N58" s="16" t="b">
        <f t="shared" si="3"/>
        <v>0</v>
      </c>
      <c r="O58" s="16" t="b">
        <f t="shared" si="4"/>
        <v>0</v>
      </c>
      <c r="P58" s="21" t="b">
        <f t="shared" si="5"/>
        <v>0</v>
      </c>
      <c r="Q58" s="22" t="s">
        <v>36</v>
      </c>
      <c r="R58" s="11">
        <v>0.013</v>
      </c>
      <c r="S58" s="6">
        <f t="shared" si="8"/>
        <v>54.929577464788736</v>
      </c>
      <c r="T58" s="23">
        <f t="shared" si="6"/>
        <v>1.6824915051517366</v>
      </c>
      <c r="U58" s="9"/>
      <c r="V58" s="9"/>
      <c r="W58" s="9"/>
      <c r="X58" s="19" t="s">
        <v>451</v>
      </c>
      <c r="Z58" s="23">
        <f t="shared" si="7"/>
        <v>1.6824915051517366</v>
      </c>
      <c r="AA58" s="23">
        <f t="shared" si="9"/>
        <v>54.929577464788736</v>
      </c>
    </row>
    <row r="59" spans="1:27" ht="12.75">
      <c r="A59" s="1" t="s">
        <v>47</v>
      </c>
      <c r="B59" s="1" t="s">
        <v>48</v>
      </c>
      <c r="C59" s="18">
        <v>13</v>
      </c>
      <c r="D59" s="3">
        <v>29</v>
      </c>
      <c r="E59" s="8">
        <v>19</v>
      </c>
      <c r="F59" s="8" t="s">
        <v>2</v>
      </c>
      <c r="G59" s="3">
        <v>2</v>
      </c>
      <c r="H59" s="18">
        <v>42</v>
      </c>
      <c r="I59" s="11">
        <v>-24.5</v>
      </c>
      <c r="J59" s="11">
        <v>0</v>
      </c>
      <c r="K59" s="7">
        <f t="shared" si="0"/>
        <v>600.25</v>
      </c>
      <c r="L59" s="7">
        <f t="shared" si="1"/>
        <v>24.5</v>
      </c>
      <c r="M59" s="16" t="b">
        <f t="shared" si="2"/>
        <v>0</v>
      </c>
      <c r="N59" s="16" t="b">
        <f t="shared" si="3"/>
        <v>0</v>
      </c>
      <c r="O59" s="16" t="b">
        <f t="shared" si="4"/>
        <v>0</v>
      </c>
      <c r="P59" s="21" t="b">
        <f t="shared" si="5"/>
        <v>0</v>
      </c>
      <c r="Q59" s="22" t="s">
        <v>3</v>
      </c>
      <c r="R59" s="11">
        <v>0.0136</v>
      </c>
      <c r="S59" s="6">
        <f t="shared" si="8"/>
        <v>57.46478873239437</v>
      </c>
      <c r="T59" s="23">
        <f t="shared" si="6"/>
        <v>6.814174647887324</v>
      </c>
      <c r="U59" s="9"/>
      <c r="V59" s="9"/>
      <c r="W59" s="9"/>
      <c r="X59" s="19" t="s">
        <v>9</v>
      </c>
      <c r="Z59" s="23">
        <f t="shared" si="7"/>
        <v>6.814174647887324</v>
      </c>
      <c r="AA59" s="23">
        <f t="shared" si="9"/>
        <v>57.46478873239437</v>
      </c>
    </row>
    <row r="60" spans="1:27" ht="12.75">
      <c r="A60" s="1" t="s">
        <v>957</v>
      </c>
      <c r="B60" s="1" t="s">
        <v>958</v>
      </c>
      <c r="C60" s="18">
        <v>6</v>
      </c>
      <c r="D60" s="3">
        <v>51</v>
      </c>
      <c r="E60" s="8">
        <v>8</v>
      </c>
      <c r="F60" s="8" t="s">
        <v>2</v>
      </c>
      <c r="G60" s="3">
        <v>55</v>
      </c>
      <c r="H60" s="18">
        <v>19</v>
      </c>
      <c r="I60" s="11">
        <v>-0.2</v>
      </c>
      <c r="J60" s="11">
        <v>-19.6</v>
      </c>
      <c r="K60" s="7">
        <f t="shared" si="0"/>
        <v>384.2000000000001</v>
      </c>
      <c r="L60" s="7">
        <f t="shared" si="1"/>
        <v>19.601020381602588</v>
      </c>
      <c r="M60" s="16" t="b">
        <f t="shared" si="2"/>
        <v>1</v>
      </c>
      <c r="N60" s="16" t="b">
        <f t="shared" si="3"/>
        <v>0</v>
      </c>
      <c r="O60" s="16" t="b">
        <f t="shared" si="4"/>
        <v>0</v>
      </c>
      <c r="P60" s="21" t="b">
        <f t="shared" si="5"/>
        <v>0</v>
      </c>
      <c r="Q60" s="22" t="s">
        <v>747</v>
      </c>
      <c r="R60" s="11">
        <v>0.014</v>
      </c>
      <c r="S60" s="6">
        <f t="shared" si="8"/>
        <v>59.15492957746479</v>
      </c>
      <c r="T60" s="23">
        <f t="shared" si="6"/>
        <v>5.611965384749541</v>
      </c>
      <c r="U60" s="9"/>
      <c r="V60" s="9"/>
      <c r="W60" s="9"/>
      <c r="X60" s="19" t="s">
        <v>959</v>
      </c>
      <c r="Z60" s="23">
        <f t="shared" si="7"/>
        <v>5.611965384749541</v>
      </c>
      <c r="AA60" s="23">
        <f t="shared" si="9"/>
        <v>59.15492957746479</v>
      </c>
    </row>
    <row r="61" spans="1:27" ht="12.75">
      <c r="A61" s="1" t="s">
        <v>49</v>
      </c>
      <c r="B61" s="1" t="s">
        <v>50</v>
      </c>
      <c r="C61" s="18">
        <v>2</v>
      </c>
      <c r="D61" s="3">
        <v>34</v>
      </c>
      <c r="E61" s="8">
        <v>0</v>
      </c>
      <c r="F61" s="8" t="s">
        <v>2</v>
      </c>
      <c r="G61" s="3">
        <v>58</v>
      </c>
      <c r="H61" s="18">
        <v>30</v>
      </c>
      <c r="I61" s="11">
        <v>-6.4</v>
      </c>
      <c r="J61" s="11">
        <v>4.3</v>
      </c>
      <c r="K61" s="7">
        <f t="shared" si="0"/>
        <v>59.45</v>
      </c>
      <c r="L61" s="7">
        <f t="shared" si="1"/>
        <v>7.710382610480495</v>
      </c>
      <c r="M61" s="16" t="b">
        <f t="shared" si="2"/>
        <v>0</v>
      </c>
      <c r="N61" s="16" t="b">
        <f t="shared" si="3"/>
        <v>1</v>
      </c>
      <c r="O61" s="16" t="b">
        <f t="shared" si="4"/>
        <v>0</v>
      </c>
      <c r="P61" s="21" t="b">
        <f t="shared" si="5"/>
        <v>0</v>
      </c>
      <c r="Q61" s="22" t="s">
        <v>36</v>
      </c>
      <c r="R61" s="11">
        <v>0.014</v>
      </c>
      <c r="S61" s="6">
        <f t="shared" si="8"/>
        <v>59.15492957746479</v>
      </c>
      <c r="T61" s="23">
        <f t="shared" si="6"/>
        <v>2.2075585592372886</v>
      </c>
      <c r="U61" s="9"/>
      <c r="V61" s="9"/>
      <c r="W61" s="9"/>
      <c r="X61" s="19" t="s">
        <v>9</v>
      </c>
      <c r="Z61" s="23">
        <f t="shared" si="7"/>
        <v>2.2075585592372886</v>
      </c>
      <c r="AA61" s="23">
        <f t="shared" si="9"/>
        <v>59.15492957746479</v>
      </c>
    </row>
    <row r="62" spans="1:27" ht="12.75">
      <c r="A62" s="1" t="s">
        <v>231</v>
      </c>
      <c r="B62" s="1" t="s">
        <v>232</v>
      </c>
      <c r="C62" s="18">
        <v>0</v>
      </c>
      <c r="D62" s="3">
        <v>27</v>
      </c>
      <c r="E62" s="8">
        <v>53</v>
      </c>
      <c r="F62" s="8">
        <v>-1</v>
      </c>
      <c r="G62" s="3">
        <v>48</v>
      </c>
      <c r="H62" s="18">
        <v>46</v>
      </c>
      <c r="I62" s="11">
        <v>-9.5</v>
      </c>
      <c r="J62" s="11">
        <v>-9.9</v>
      </c>
      <c r="K62" s="7">
        <f t="shared" si="0"/>
        <v>188.26</v>
      </c>
      <c r="L62" s="7">
        <f t="shared" si="1"/>
        <v>13.720787149431333</v>
      </c>
      <c r="M62" s="16" t="b">
        <f t="shared" si="2"/>
        <v>1</v>
      </c>
      <c r="N62" s="16" t="b">
        <f t="shared" si="3"/>
        <v>0</v>
      </c>
      <c r="O62" s="16" t="b">
        <f t="shared" si="4"/>
        <v>0</v>
      </c>
      <c r="P62" s="21" t="b">
        <f t="shared" si="5"/>
        <v>0</v>
      </c>
      <c r="Q62" s="22" t="s">
        <v>233</v>
      </c>
      <c r="R62" s="11">
        <v>0.014</v>
      </c>
      <c r="S62" s="6">
        <f t="shared" si="8"/>
        <v>59.15492957746479</v>
      </c>
      <c r="T62" s="23">
        <f t="shared" si="6"/>
        <v>3.9283966362484524</v>
      </c>
      <c r="U62" s="9"/>
      <c r="V62" s="9"/>
      <c r="W62" s="9"/>
      <c r="X62" s="19" t="s">
        <v>210</v>
      </c>
      <c r="Z62" s="23">
        <f t="shared" si="7"/>
        <v>3.9283966362484524</v>
      </c>
      <c r="AA62" s="23">
        <f t="shared" si="9"/>
        <v>59.15492957746479</v>
      </c>
    </row>
    <row r="63" spans="1:27" ht="12.75">
      <c r="A63" s="1" t="s">
        <v>499</v>
      </c>
      <c r="B63" s="1" t="s">
        <v>500</v>
      </c>
      <c r="C63" s="18">
        <v>3</v>
      </c>
      <c r="D63" s="3">
        <v>42</v>
      </c>
      <c r="E63" s="8">
        <v>12</v>
      </c>
      <c r="F63" s="8">
        <v>-27</v>
      </c>
      <c r="G63" s="3">
        <v>51</v>
      </c>
      <c r="H63" s="18">
        <v>48</v>
      </c>
      <c r="I63" s="11">
        <v>3.4</v>
      </c>
      <c r="J63" s="11">
        <v>-7.6</v>
      </c>
      <c r="K63" s="7">
        <f t="shared" si="0"/>
        <v>69.32</v>
      </c>
      <c r="L63" s="7">
        <f t="shared" si="1"/>
        <v>8.325863318599458</v>
      </c>
      <c r="M63" s="16" t="b">
        <f t="shared" si="2"/>
        <v>0</v>
      </c>
      <c r="N63" s="16" t="b">
        <f t="shared" si="3"/>
        <v>0</v>
      </c>
      <c r="O63" s="16" t="b">
        <f t="shared" si="4"/>
        <v>1</v>
      </c>
      <c r="P63" s="21" t="b">
        <f t="shared" si="5"/>
        <v>0</v>
      </c>
      <c r="Q63" s="22" t="s">
        <v>8</v>
      </c>
      <c r="R63" s="11">
        <v>0.014</v>
      </c>
      <c r="S63" s="6">
        <f t="shared" si="8"/>
        <v>59.15492957746479</v>
      </c>
      <c r="T63" s="23">
        <f t="shared" si="6"/>
        <v>2.3837767540914054</v>
      </c>
      <c r="U63" s="9"/>
      <c r="V63" s="9"/>
      <c r="W63" s="9"/>
      <c r="X63" s="19" t="s">
        <v>451</v>
      </c>
      <c r="Z63" s="23">
        <f t="shared" si="7"/>
        <v>2.3837767540914054</v>
      </c>
      <c r="AA63" s="23">
        <f t="shared" si="9"/>
        <v>59.15492957746479</v>
      </c>
    </row>
    <row r="64" spans="1:27" ht="12.75">
      <c r="A64" s="1" t="s">
        <v>501</v>
      </c>
      <c r="B64" s="1" t="s">
        <v>502</v>
      </c>
      <c r="C64" s="18">
        <v>9</v>
      </c>
      <c r="D64" s="3">
        <v>14</v>
      </c>
      <c r="E64" s="8">
        <v>55</v>
      </c>
      <c r="F64" s="8" t="s">
        <v>2</v>
      </c>
      <c r="G64" s="3">
        <v>54</v>
      </c>
      <c r="H64" s="18">
        <v>2</v>
      </c>
      <c r="I64" s="11">
        <v>-9.5</v>
      </c>
      <c r="J64" s="11">
        <v>5.1</v>
      </c>
      <c r="K64" s="7">
        <f t="shared" si="0"/>
        <v>116.25999999999999</v>
      </c>
      <c r="L64" s="7">
        <f t="shared" si="1"/>
        <v>10.782393055347221</v>
      </c>
      <c r="M64" s="16" t="b">
        <f t="shared" si="2"/>
        <v>0</v>
      </c>
      <c r="N64" s="16" t="b">
        <f t="shared" si="3"/>
        <v>1</v>
      </c>
      <c r="O64" s="16" t="b">
        <f t="shared" si="4"/>
        <v>0</v>
      </c>
      <c r="P64" s="21" t="b">
        <f t="shared" si="5"/>
        <v>0</v>
      </c>
      <c r="Q64" s="22" t="s">
        <v>8</v>
      </c>
      <c r="R64" s="11">
        <v>0.014</v>
      </c>
      <c r="S64" s="6">
        <f t="shared" si="8"/>
        <v>59.15492957746479</v>
      </c>
      <c r="T64" s="23">
        <f t="shared" si="6"/>
        <v>3.0871054370295536</v>
      </c>
      <c r="U64" s="9"/>
      <c r="V64" s="9"/>
      <c r="W64" s="9"/>
      <c r="X64" s="19" t="s">
        <v>451</v>
      </c>
      <c r="Z64" s="23">
        <f t="shared" si="7"/>
        <v>3.0871054370295536</v>
      </c>
      <c r="AA64" s="23">
        <f t="shared" si="9"/>
        <v>59.15492957746479</v>
      </c>
    </row>
    <row r="65" spans="1:27" ht="12.75">
      <c r="A65" s="1" t="s">
        <v>503</v>
      </c>
      <c r="B65" s="1" t="s">
        <v>504</v>
      </c>
      <c r="C65" s="18">
        <v>14</v>
      </c>
      <c r="D65" s="3">
        <v>32</v>
      </c>
      <c r="E65" s="8">
        <v>53</v>
      </c>
      <c r="F65" s="8">
        <v>-12</v>
      </c>
      <c r="G65" s="3">
        <v>58</v>
      </c>
      <c r="H65" s="18">
        <v>44</v>
      </c>
      <c r="I65" s="11">
        <v>-12.6</v>
      </c>
      <c r="J65" s="11">
        <v>-3.1</v>
      </c>
      <c r="K65" s="7">
        <f t="shared" si="0"/>
        <v>168.37</v>
      </c>
      <c r="L65" s="7">
        <f t="shared" si="1"/>
        <v>12.975746606650425</v>
      </c>
      <c r="M65" s="16" t="b">
        <f t="shared" si="2"/>
        <v>1</v>
      </c>
      <c r="N65" s="16" t="b">
        <f t="shared" si="3"/>
        <v>0</v>
      </c>
      <c r="O65" s="16" t="b">
        <f t="shared" si="4"/>
        <v>0</v>
      </c>
      <c r="P65" s="21" t="b">
        <f t="shared" si="5"/>
        <v>0</v>
      </c>
      <c r="Q65" s="22" t="s">
        <v>8</v>
      </c>
      <c r="R65" s="11">
        <v>0.014</v>
      </c>
      <c r="S65" s="6">
        <f t="shared" si="8"/>
        <v>59.15492957746479</v>
      </c>
      <c r="T65" s="23">
        <f t="shared" si="6"/>
        <v>3.7150841833801387</v>
      </c>
      <c r="U65" s="9"/>
      <c r="V65" s="9"/>
      <c r="W65" s="9"/>
      <c r="X65" s="19" t="s">
        <v>451</v>
      </c>
      <c r="Z65" s="23">
        <f t="shared" si="7"/>
        <v>3.7150841833801387</v>
      </c>
      <c r="AA65" s="23">
        <f t="shared" si="9"/>
        <v>59.15492957746479</v>
      </c>
    </row>
    <row r="66" spans="1:27" ht="12.75">
      <c r="A66" s="1" t="s">
        <v>505</v>
      </c>
      <c r="B66" s="1" t="s">
        <v>506</v>
      </c>
      <c r="C66" s="18">
        <v>13</v>
      </c>
      <c r="D66" s="3">
        <v>57</v>
      </c>
      <c r="E66" s="8">
        <v>31</v>
      </c>
      <c r="F66" s="8" t="s">
        <v>2</v>
      </c>
      <c r="G66" s="3">
        <v>5</v>
      </c>
      <c r="H66" s="18">
        <v>36</v>
      </c>
      <c r="I66" s="11">
        <v>-12.6</v>
      </c>
      <c r="J66" s="11">
        <v>-15.1</v>
      </c>
      <c r="K66" s="7">
        <f aca="true" t="shared" si="10" ref="K66:K129">SUMSQ(I66,J66)</f>
        <v>386.77</v>
      </c>
      <c r="L66" s="7">
        <f aca="true" t="shared" si="11" ref="L66:L129">SQRT(K66)</f>
        <v>19.666468925559563</v>
      </c>
      <c r="M66" s="16" t="b">
        <f aca="true" t="shared" si="12" ref="M66:M129">AND(I66&lt;0,J66&lt;0,(ISNUMBER(I66)),(ISNUMBER(J66)))</f>
        <v>1</v>
      </c>
      <c r="N66" s="16" t="b">
        <f aca="true" t="shared" si="13" ref="N66:N129">AND(I66&lt;0,J66&gt;0,(ISNUMBER(I66)),(ISNUMBER(J66)))</f>
        <v>0</v>
      </c>
      <c r="O66" s="16" t="b">
        <f aca="true" t="shared" si="14" ref="O66:O129">AND(I66&gt;0,J66&lt;0,(ISNUMBER(I66)),(ISNUMBER(J66)))</f>
        <v>0</v>
      </c>
      <c r="P66" s="21" t="b">
        <f aca="true" t="shared" si="15" ref="P66:P129">AND(I66&gt;0,J66&gt;0,(ISNUMBER(I66)),(ISNUMBER(J66)))</f>
        <v>0</v>
      </c>
      <c r="Q66" s="22" t="s">
        <v>8</v>
      </c>
      <c r="R66" s="11">
        <v>0.014</v>
      </c>
      <c r="S66" s="6">
        <f t="shared" si="8"/>
        <v>59.15492957746479</v>
      </c>
      <c r="T66" s="23">
        <f aca="true" t="shared" si="16" ref="T66:T129">S66*0.00484*L66</f>
        <v>5.630703948151758</v>
      </c>
      <c r="U66" s="9"/>
      <c r="V66" s="9"/>
      <c r="W66" s="9"/>
      <c r="X66" s="19" t="s">
        <v>451</v>
      </c>
      <c r="Z66" s="23">
        <f aca="true" t="shared" si="17" ref="Z66:Z129">AA66*0.00484*L66</f>
        <v>5.630703948151758</v>
      </c>
      <c r="AA66" s="23">
        <f t="shared" si="9"/>
        <v>59.15492957746479</v>
      </c>
    </row>
    <row r="67" spans="1:27" ht="12.75">
      <c r="A67" s="1" t="s">
        <v>507</v>
      </c>
      <c r="B67" s="1" t="s">
        <v>508</v>
      </c>
      <c r="C67" s="18">
        <v>12</v>
      </c>
      <c r="D67" s="3">
        <v>49</v>
      </c>
      <c r="E67" s="8">
        <v>42</v>
      </c>
      <c r="F67" s="8">
        <v>-11</v>
      </c>
      <c r="G67" s="3">
        <v>5</v>
      </c>
      <c r="H67" s="18">
        <v>30</v>
      </c>
      <c r="I67" s="11">
        <v>5.1</v>
      </c>
      <c r="J67" s="11">
        <v>-11.6</v>
      </c>
      <c r="K67" s="7">
        <f t="shared" si="10"/>
        <v>160.57</v>
      </c>
      <c r="L67" s="7">
        <f t="shared" si="11"/>
        <v>12.671621837791719</v>
      </c>
      <c r="M67" s="16" t="b">
        <f t="shared" si="12"/>
        <v>0</v>
      </c>
      <c r="N67" s="16" t="b">
        <f t="shared" si="13"/>
        <v>0</v>
      </c>
      <c r="O67" s="16" t="b">
        <f t="shared" si="14"/>
        <v>1</v>
      </c>
      <c r="P67" s="21" t="b">
        <f t="shared" si="15"/>
        <v>0</v>
      </c>
      <c r="Q67" s="22" t="s">
        <v>8</v>
      </c>
      <c r="R67" s="11">
        <v>0.014</v>
      </c>
      <c r="S67" s="6">
        <f aca="true" t="shared" si="18" ref="S67:S130">((300000*R67)/71)</f>
        <v>59.15492957746479</v>
      </c>
      <c r="T67" s="23">
        <f t="shared" si="16"/>
        <v>3.6280102636426768</v>
      </c>
      <c r="U67" s="9"/>
      <c r="V67" s="9"/>
      <c r="W67" s="9"/>
      <c r="X67" s="19" t="s">
        <v>451</v>
      </c>
      <c r="Z67" s="23">
        <f t="shared" si="17"/>
        <v>3.6280102636426768</v>
      </c>
      <c r="AA67" s="23">
        <f aca="true" t="shared" si="19" ref="AA67:AA130">((300000*R67)/71)</f>
        <v>59.15492957746479</v>
      </c>
    </row>
    <row r="68" spans="1:27" ht="12.75">
      <c r="A68" s="1" t="s">
        <v>51</v>
      </c>
      <c r="B68" s="1" t="s">
        <v>52</v>
      </c>
      <c r="C68" s="18">
        <v>11</v>
      </c>
      <c r="D68" s="3">
        <v>21</v>
      </c>
      <c r="E68" s="8">
        <v>43</v>
      </c>
      <c r="F68" s="8" t="s">
        <v>2</v>
      </c>
      <c r="G68" s="3">
        <v>9</v>
      </c>
      <c r="H68" s="18">
        <v>24</v>
      </c>
      <c r="I68" s="11">
        <v>-46.4</v>
      </c>
      <c r="J68" s="11">
        <v>3.7</v>
      </c>
      <c r="K68" s="7">
        <f t="shared" si="10"/>
        <v>2166.65</v>
      </c>
      <c r="L68" s="7">
        <f t="shared" si="11"/>
        <v>46.547287783500344</v>
      </c>
      <c r="M68" s="16" t="b">
        <f t="shared" si="12"/>
        <v>0</v>
      </c>
      <c r="N68" s="16" t="b">
        <f t="shared" si="13"/>
        <v>1</v>
      </c>
      <c r="O68" s="16" t="b">
        <f t="shared" si="14"/>
        <v>0</v>
      </c>
      <c r="P68" s="21" t="b">
        <f t="shared" si="15"/>
        <v>0</v>
      </c>
      <c r="Q68" s="22" t="s">
        <v>8</v>
      </c>
      <c r="R68" s="11">
        <v>0.0142</v>
      </c>
      <c r="S68" s="6">
        <f t="shared" si="18"/>
        <v>60</v>
      </c>
      <c r="T68" s="23">
        <f t="shared" si="16"/>
        <v>13.5173323723285</v>
      </c>
      <c r="U68" s="9"/>
      <c r="V68" s="9"/>
      <c r="W68" s="9"/>
      <c r="X68" s="19" t="s">
        <v>9</v>
      </c>
      <c r="Z68" s="23">
        <f t="shared" si="17"/>
        <v>13.5173323723285</v>
      </c>
      <c r="AA68" s="23">
        <f t="shared" si="19"/>
        <v>60</v>
      </c>
    </row>
    <row r="69" spans="1:27" ht="12.75">
      <c r="A69" s="1" t="s">
        <v>53</v>
      </c>
      <c r="B69" s="1" t="s">
        <v>54</v>
      </c>
      <c r="C69" s="18">
        <v>1</v>
      </c>
      <c r="D69" s="3">
        <v>22</v>
      </c>
      <c r="E69" s="8">
        <v>57</v>
      </c>
      <c r="F69" s="8" t="s">
        <v>2</v>
      </c>
      <c r="G69" s="3">
        <v>27</v>
      </c>
      <c r="H69" s="18">
        <v>58</v>
      </c>
      <c r="I69" s="11">
        <v>-20.1</v>
      </c>
      <c r="J69" s="11">
        <v>-17.7</v>
      </c>
      <c r="K69" s="7">
        <f t="shared" si="10"/>
        <v>717.3</v>
      </c>
      <c r="L69" s="7">
        <f t="shared" si="11"/>
        <v>26.78245694479877</v>
      </c>
      <c r="M69" s="16" t="b">
        <f t="shared" si="12"/>
        <v>1</v>
      </c>
      <c r="N69" s="16" t="b">
        <f t="shared" si="13"/>
        <v>0</v>
      </c>
      <c r="O69" s="16" t="b">
        <f t="shared" si="14"/>
        <v>0</v>
      </c>
      <c r="P69" s="21" t="b">
        <f t="shared" si="15"/>
        <v>0</v>
      </c>
      <c r="Q69" s="22" t="s">
        <v>27</v>
      </c>
      <c r="R69" s="11">
        <v>0.015</v>
      </c>
      <c r="S69" s="6">
        <f t="shared" si="18"/>
        <v>63.38028169014085</v>
      </c>
      <c r="T69" s="23">
        <f t="shared" si="16"/>
        <v>8.215801581094608</v>
      </c>
      <c r="U69" s="9"/>
      <c r="V69" s="9"/>
      <c r="W69" s="9"/>
      <c r="X69" s="19" t="s">
        <v>9</v>
      </c>
      <c r="Z69" s="23">
        <f t="shared" si="17"/>
        <v>8.215801581094608</v>
      </c>
      <c r="AA69" s="23">
        <f t="shared" si="19"/>
        <v>63.38028169014085</v>
      </c>
    </row>
    <row r="70" spans="1:27" ht="12.75">
      <c r="A70" s="1" t="s">
        <v>55</v>
      </c>
      <c r="B70" s="1" t="s">
        <v>56</v>
      </c>
      <c r="C70" s="18">
        <v>1</v>
      </c>
      <c r="D70" s="3">
        <v>56</v>
      </c>
      <c r="E70" s="8">
        <v>41</v>
      </c>
      <c r="F70" s="8" t="s">
        <v>2</v>
      </c>
      <c r="G70" s="3">
        <v>10</v>
      </c>
      <c r="H70" s="18">
        <v>12</v>
      </c>
      <c r="I70" s="11">
        <v>-24.3</v>
      </c>
      <c r="J70" s="11">
        <v>-32.1</v>
      </c>
      <c r="K70" s="7">
        <f t="shared" si="10"/>
        <v>1620.9</v>
      </c>
      <c r="L70" s="7">
        <f t="shared" si="11"/>
        <v>40.26040238248992</v>
      </c>
      <c r="M70" s="16" t="b">
        <f t="shared" si="12"/>
        <v>1</v>
      </c>
      <c r="N70" s="16" t="b">
        <f t="shared" si="13"/>
        <v>0</v>
      </c>
      <c r="O70" s="16" t="b">
        <f t="shared" si="14"/>
        <v>0</v>
      </c>
      <c r="P70" s="21" t="b">
        <f t="shared" si="15"/>
        <v>0</v>
      </c>
      <c r="Q70" s="22" t="s">
        <v>8</v>
      </c>
      <c r="R70" s="11">
        <v>0.015</v>
      </c>
      <c r="S70" s="6">
        <f t="shared" si="18"/>
        <v>63.38028169014085</v>
      </c>
      <c r="T70" s="23">
        <f t="shared" si="16"/>
        <v>12.350303716769444</v>
      </c>
      <c r="U70" s="9"/>
      <c r="V70" s="9"/>
      <c r="W70" s="9"/>
      <c r="X70" s="19" t="s">
        <v>9</v>
      </c>
      <c r="Z70" s="23">
        <f t="shared" si="17"/>
        <v>12.350303716769444</v>
      </c>
      <c r="AA70" s="23">
        <f t="shared" si="19"/>
        <v>63.38028169014085</v>
      </c>
    </row>
    <row r="71" spans="1:27" ht="12.75">
      <c r="A71" s="1" t="s">
        <v>57</v>
      </c>
      <c r="B71" s="1" t="s">
        <v>58</v>
      </c>
      <c r="C71" s="18">
        <v>18</v>
      </c>
      <c r="D71" s="3">
        <v>18</v>
      </c>
      <c r="E71" s="8">
        <v>59</v>
      </c>
      <c r="F71" s="8" t="s">
        <v>2</v>
      </c>
      <c r="G71" s="3">
        <v>14</v>
      </c>
      <c r="H71" s="18">
        <v>53</v>
      </c>
      <c r="I71" s="11">
        <v>-4.7</v>
      </c>
      <c r="J71" s="11">
        <v>3.6</v>
      </c>
      <c r="K71" s="7">
        <f t="shared" si="10"/>
        <v>35.050000000000004</v>
      </c>
      <c r="L71" s="7">
        <f t="shared" si="11"/>
        <v>5.920304046246274</v>
      </c>
      <c r="M71" s="16" t="b">
        <f t="shared" si="12"/>
        <v>0</v>
      </c>
      <c r="N71" s="16" t="b">
        <f t="shared" si="13"/>
        <v>1</v>
      </c>
      <c r="O71" s="16" t="b">
        <f t="shared" si="14"/>
        <v>0</v>
      </c>
      <c r="P71" s="21" t="b">
        <f t="shared" si="15"/>
        <v>0</v>
      </c>
      <c r="Q71" s="22" t="s">
        <v>27</v>
      </c>
      <c r="R71" s="11">
        <v>0.015</v>
      </c>
      <c r="S71" s="6">
        <f t="shared" si="18"/>
        <v>63.38028169014085</v>
      </c>
      <c r="T71" s="23">
        <f t="shared" si="16"/>
        <v>1.8161158046090682</v>
      </c>
      <c r="U71" s="9"/>
      <c r="V71" s="9"/>
      <c r="W71" s="9"/>
      <c r="X71" s="19" t="s">
        <v>9</v>
      </c>
      <c r="Z71" s="23">
        <f t="shared" si="17"/>
        <v>1.8161158046090682</v>
      </c>
      <c r="AA71" s="23">
        <f t="shared" si="19"/>
        <v>63.38028169014085</v>
      </c>
    </row>
    <row r="72" spans="1:27" ht="12.75">
      <c r="A72" s="1" t="s">
        <v>234</v>
      </c>
      <c r="B72" s="1" t="s">
        <v>235</v>
      </c>
      <c r="C72" s="18">
        <v>9</v>
      </c>
      <c r="D72" s="3">
        <v>37</v>
      </c>
      <c r="E72" s="8">
        <v>7</v>
      </c>
      <c r="F72" s="8" t="s">
        <v>2</v>
      </c>
      <c r="G72" s="3">
        <v>10</v>
      </c>
      <c r="H72" s="18">
        <v>19</v>
      </c>
      <c r="I72" s="11">
        <v>-0.9</v>
      </c>
      <c r="J72" s="11">
        <v>7</v>
      </c>
      <c r="K72" s="7">
        <f t="shared" si="10"/>
        <v>49.81</v>
      </c>
      <c r="L72" s="7">
        <f t="shared" si="11"/>
        <v>7.057619995437555</v>
      </c>
      <c r="M72" s="16" t="b">
        <f t="shared" si="12"/>
        <v>0</v>
      </c>
      <c r="N72" s="16" t="b">
        <f t="shared" si="13"/>
        <v>1</v>
      </c>
      <c r="O72" s="16" t="b">
        <f t="shared" si="14"/>
        <v>0</v>
      </c>
      <c r="P72" s="21" t="b">
        <f t="shared" si="15"/>
        <v>0</v>
      </c>
      <c r="Q72" s="22" t="s">
        <v>8</v>
      </c>
      <c r="R72" s="11">
        <v>0.015</v>
      </c>
      <c r="S72" s="6">
        <f t="shared" si="18"/>
        <v>63.38028169014085</v>
      </c>
      <c r="T72" s="23">
        <f t="shared" si="16"/>
        <v>2.1649994859243655</v>
      </c>
      <c r="U72" s="9"/>
      <c r="V72" s="9"/>
      <c r="W72" s="9"/>
      <c r="X72" s="19" t="s">
        <v>210</v>
      </c>
      <c r="Z72" s="23">
        <f t="shared" si="17"/>
        <v>2.1649994859243655</v>
      </c>
      <c r="AA72" s="23">
        <f t="shared" si="19"/>
        <v>63.38028169014085</v>
      </c>
    </row>
    <row r="73" spans="1:27" ht="12.75">
      <c r="A73" s="1" t="s">
        <v>236</v>
      </c>
      <c r="B73" s="1" t="s">
        <v>237</v>
      </c>
      <c r="C73" s="18">
        <v>2</v>
      </c>
      <c r="D73" s="3">
        <v>36</v>
      </c>
      <c r="E73" s="8">
        <v>59</v>
      </c>
      <c r="F73" s="8">
        <v>-5</v>
      </c>
      <c r="G73" s="3">
        <v>21</v>
      </c>
      <c r="H73" s="18">
        <v>20</v>
      </c>
      <c r="I73" s="11">
        <v>-22.2</v>
      </c>
      <c r="J73" s="11">
        <v>-7.3</v>
      </c>
      <c r="K73" s="7">
        <f t="shared" si="10"/>
        <v>546.13</v>
      </c>
      <c r="L73" s="7">
        <f t="shared" si="11"/>
        <v>23.369424468736923</v>
      </c>
      <c r="M73" s="16" t="b">
        <f t="shared" si="12"/>
        <v>1</v>
      </c>
      <c r="N73" s="16" t="b">
        <f t="shared" si="13"/>
        <v>0</v>
      </c>
      <c r="O73" s="16" t="b">
        <f t="shared" si="14"/>
        <v>0</v>
      </c>
      <c r="P73" s="21" t="b">
        <f t="shared" si="15"/>
        <v>0</v>
      </c>
      <c r="Q73" s="22" t="s">
        <v>8</v>
      </c>
      <c r="R73" s="11">
        <v>0.015</v>
      </c>
      <c r="S73" s="6">
        <f t="shared" si="18"/>
        <v>63.38028169014085</v>
      </c>
      <c r="T73" s="23">
        <f t="shared" si="16"/>
        <v>7.1688178159026785</v>
      </c>
      <c r="U73" s="9"/>
      <c r="V73" s="9"/>
      <c r="W73" s="9"/>
      <c r="X73" s="19" t="s">
        <v>210</v>
      </c>
      <c r="Z73" s="23">
        <f t="shared" si="17"/>
        <v>7.1688178159026785</v>
      </c>
      <c r="AA73" s="23">
        <f t="shared" si="19"/>
        <v>63.38028169014085</v>
      </c>
    </row>
    <row r="74" spans="1:27" ht="12.75">
      <c r="A74" s="1" t="s">
        <v>509</v>
      </c>
      <c r="B74" s="1" t="s">
        <v>510</v>
      </c>
      <c r="C74" s="18">
        <v>11</v>
      </c>
      <c r="D74" s="3">
        <v>36</v>
      </c>
      <c r="E74" s="8">
        <v>49</v>
      </c>
      <c r="F74" s="8">
        <v>-8</v>
      </c>
      <c r="G74" s="3">
        <v>35</v>
      </c>
      <c r="H74" s="18">
        <v>7</v>
      </c>
      <c r="I74" s="11">
        <v>3.8</v>
      </c>
      <c r="J74" s="11">
        <v>-0.3</v>
      </c>
      <c r="K74" s="7">
        <f t="shared" si="10"/>
        <v>14.53</v>
      </c>
      <c r="L74" s="7">
        <f t="shared" si="11"/>
        <v>3.8118237105091834</v>
      </c>
      <c r="M74" s="16" t="b">
        <f t="shared" si="12"/>
        <v>0</v>
      </c>
      <c r="N74" s="16" t="b">
        <f t="shared" si="13"/>
        <v>0</v>
      </c>
      <c r="O74" s="16" t="b">
        <f t="shared" si="14"/>
        <v>1</v>
      </c>
      <c r="P74" s="21" t="b">
        <f t="shared" si="15"/>
        <v>0</v>
      </c>
      <c r="Q74" s="22" t="s">
        <v>27</v>
      </c>
      <c r="R74" s="11">
        <v>0.015</v>
      </c>
      <c r="S74" s="6">
        <f t="shared" si="18"/>
        <v>63.38028169014085</v>
      </c>
      <c r="T74" s="23">
        <f t="shared" si="16"/>
        <v>1.1693171889421128</v>
      </c>
      <c r="U74" s="9"/>
      <c r="V74" s="9"/>
      <c r="W74" s="9"/>
      <c r="X74" s="19" t="s">
        <v>451</v>
      </c>
      <c r="Z74" s="23">
        <f t="shared" si="17"/>
        <v>1.1693171889421128</v>
      </c>
      <c r="AA74" s="23">
        <f t="shared" si="19"/>
        <v>63.38028169014085</v>
      </c>
    </row>
    <row r="75" spans="1:27" ht="12.75">
      <c r="A75" s="1" t="s">
        <v>511</v>
      </c>
      <c r="B75" s="1" t="s">
        <v>512</v>
      </c>
      <c r="C75" s="18">
        <v>9</v>
      </c>
      <c r="D75" s="3">
        <v>5</v>
      </c>
      <c r="E75" s="8">
        <v>7</v>
      </c>
      <c r="F75" s="8">
        <v>-18</v>
      </c>
      <c r="G75" s="3">
        <v>31</v>
      </c>
      <c r="H75" s="18">
        <v>5</v>
      </c>
      <c r="I75" s="11">
        <v>4.3</v>
      </c>
      <c r="J75" s="11">
        <v>9</v>
      </c>
      <c r="K75" s="7">
        <f t="shared" si="10"/>
        <v>99.49</v>
      </c>
      <c r="L75" s="7">
        <f t="shared" si="11"/>
        <v>9.974467404327912</v>
      </c>
      <c r="M75" s="16" t="b">
        <f t="shared" si="12"/>
        <v>0</v>
      </c>
      <c r="N75" s="16" t="b">
        <f t="shared" si="13"/>
        <v>0</v>
      </c>
      <c r="O75" s="16" t="b">
        <f t="shared" si="14"/>
        <v>0</v>
      </c>
      <c r="P75" s="21" t="b">
        <f t="shared" si="15"/>
        <v>1</v>
      </c>
      <c r="Q75" s="22" t="s">
        <v>8</v>
      </c>
      <c r="R75" s="11">
        <v>0.015</v>
      </c>
      <c r="S75" s="6">
        <f t="shared" si="18"/>
        <v>63.38028169014085</v>
      </c>
      <c r="T75" s="23">
        <f t="shared" si="16"/>
        <v>3.059773240369886</v>
      </c>
      <c r="U75" s="9"/>
      <c r="V75" s="9"/>
      <c r="W75" s="9"/>
      <c r="X75" s="19" t="s">
        <v>451</v>
      </c>
      <c r="Z75" s="23">
        <f t="shared" si="17"/>
        <v>3.059773240369886</v>
      </c>
      <c r="AA75" s="23">
        <f t="shared" si="19"/>
        <v>63.38028169014085</v>
      </c>
    </row>
    <row r="76" spans="1:27" ht="12.75">
      <c r="A76" s="1" t="s">
        <v>513</v>
      </c>
      <c r="B76" s="1" t="s">
        <v>514</v>
      </c>
      <c r="C76" s="18">
        <v>12</v>
      </c>
      <c r="D76" s="3">
        <v>50</v>
      </c>
      <c r="E76" s="8">
        <v>58</v>
      </c>
      <c r="F76" s="8">
        <v>-14</v>
      </c>
      <c r="G76" s="3">
        <v>20</v>
      </c>
      <c r="H76" s="18">
        <v>1</v>
      </c>
      <c r="I76" s="11">
        <v>-3.2</v>
      </c>
      <c r="J76" s="11">
        <v>-16.7</v>
      </c>
      <c r="K76" s="7">
        <f t="shared" si="10"/>
        <v>289.13</v>
      </c>
      <c r="L76" s="7">
        <f t="shared" si="11"/>
        <v>17.003823099526766</v>
      </c>
      <c r="M76" s="16" t="b">
        <f t="shared" si="12"/>
        <v>1</v>
      </c>
      <c r="N76" s="16" t="b">
        <f t="shared" si="13"/>
        <v>0</v>
      </c>
      <c r="O76" s="16" t="b">
        <f t="shared" si="14"/>
        <v>0</v>
      </c>
      <c r="P76" s="21" t="b">
        <f t="shared" si="15"/>
        <v>0</v>
      </c>
      <c r="Q76" s="22" t="s">
        <v>8</v>
      </c>
      <c r="R76" s="11">
        <v>0.015</v>
      </c>
      <c r="S76" s="6">
        <f t="shared" si="18"/>
        <v>63.38028169014085</v>
      </c>
      <c r="T76" s="23">
        <f t="shared" si="16"/>
        <v>5.216102353629478</v>
      </c>
      <c r="U76" s="9"/>
      <c r="V76" s="9"/>
      <c r="W76" s="9"/>
      <c r="X76" s="19" t="s">
        <v>451</v>
      </c>
      <c r="Z76" s="23">
        <f t="shared" si="17"/>
        <v>5.216102353629478</v>
      </c>
      <c r="AA76" s="23">
        <f t="shared" si="19"/>
        <v>63.38028169014085</v>
      </c>
    </row>
    <row r="77" spans="1:27" ht="12.75">
      <c r="A77" s="1" t="s">
        <v>59</v>
      </c>
      <c r="B77" s="1" t="s">
        <v>60</v>
      </c>
      <c r="C77" s="18">
        <v>2</v>
      </c>
      <c r="D77" s="3">
        <v>28</v>
      </c>
      <c r="E77" s="8">
        <v>36</v>
      </c>
      <c r="F77" s="8">
        <v>-10</v>
      </c>
      <c r="G77" s="3">
        <v>33</v>
      </c>
      <c r="H77" s="18">
        <v>0</v>
      </c>
      <c r="I77" s="11">
        <v>-39.5</v>
      </c>
      <c r="J77" s="11">
        <v>23.1</v>
      </c>
      <c r="K77" s="7">
        <f t="shared" si="10"/>
        <v>2093.86</v>
      </c>
      <c r="L77" s="7">
        <f t="shared" si="11"/>
        <v>45.75871501692328</v>
      </c>
      <c r="M77" s="16" t="b">
        <f t="shared" si="12"/>
        <v>0</v>
      </c>
      <c r="N77" s="16" t="b">
        <f t="shared" si="13"/>
        <v>1</v>
      </c>
      <c r="O77" s="16" t="b">
        <f t="shared" si="14"/>
        <v>0</v>
      </c>
      <c r="P77" s="21" t="b">
        <f t="shared" si="15"/>
        <v>0</v>
      </c>
      <c r="Q77" s="22" t="s">
        <v>3</v>
      </c>
      <c r="R77" s="11">
        <v>0.0153</v>
      </c>
      <c r="S77" s="6">
        <f t="shared" si="18"/>
        <v>64.64788732394366</v>
      </c>
      <c r="T77" s="23">
        <f t="shared" si="16"/>
        <v>14.317708582112125</v>
      </c>
      <c r="U77" s="9"/>
      <c r="V77" s="9"/>
      <c r="W77" s="9"/>
      <c r="X77" s="19" t="s">
        <v>9</v>
      </c>
      <c r="Z77" s="23">
        <f t="shared" si="17"/>
        <v>14.317708582112125</v>
      </c>
      <c r="AA77" s="23">
        <f t="shared" si="19"/>
        <v>64.64788732394366</v>
      </c>
    </row>
    <row r="78" spans="1:27" ht="12.75">
      <c r="A78" s="1" t="s">
        <v>515</v>
      </c>
      <c r="B78" s="1" t="s">
        <v>516</v>
      </c>
      <c r="C78" s="18">
        <v>13</v>
      </c>
      <c r="D78" s="3">
        <v>43</v>
      </c>
      <c r="E78" s="8">
        <v>25</v>
      </c>
      <c r="F78" s="8">
        <v>-29</v>
      </c>
      <c r="G78" s="3">
        <v>48</v>
      </c>
      <c r="H78" s="18">
        <v>13</v>
      </c>
      <c r="I78" s="11">
        <v>-1.4</v>
      </c>
      <c r="J78" s="11">
        <v>16.8</v>
      </c>
      <c r="K78" s="7">
        <f t="shared" si="10"/>
        <v>284.2</v>
      </c>
      <c r="L78" s="7">
        <f t="shared" si="11"/>
        <v>16.858232410309213</v>
      </c>
      <c r="M78" s="16" t="b">
        <f t="shared" si="12"/>
        <v>0</v>
      </c>
      <c r="N78" s="16" t="b">
        <f t="shared" si="13"/>
        <v>1</v>
      </c>
      <c r="O78" s="16" t="b">
        <f t="shared" si="14"/>
        <v>0</v>
      </c>
      <c r="P78" s="21" t="b">
        <f t="shared" si="15"/>
        <v>0</v>
      </c>
      <c r="Q78" s="22" t="s">
        <v>12</v>
      </c>
      <c r="R78" s="11">
        <v>0.0156</v>
      </c>
      <c r="S78" s="6">
        <f t="shared" si="18"/>
        <v>65.91549295774648</v>
      </c>
      <c r="T78" s="23">
        <f t="shared" si="16"/>
        <v>5.378298506653465</v>
      </c>
      <c r="U78" s="9"/>
      <c r="V78" s="9"/>
      <c r="W78" s="9"/>
      <c r="X78" s="19" t="s">
        <v>451</v>
      </c>
      <c r="Z78" s="23">
        <f t="shared" si="17"/>
        <v>5.378298506653465</v>
      </c>
      <c r="AA78" s="23">
        <f t="shared" si="19"/>
        <v>65.91549295774648</v>
      </c>
    </row>
    <row r="79" spans="1:27" ht="12.75">
      <c r="A79" s="1" t="s">
        <v>61</v>
      </c>
      <c r="B79" s="1" t="s">
        <v>62</v>
      </c>
      <c r="C79" s="18">
        <v>19</v>
      </c>
      <c r="D79" s="3">
        <v>1</v>
      </c>
      <c r="E79" s="8">
        <v>41</v>
      </c>
      <c r="F79" s="8" t="s">
        <v>2</v>
      </c>
      <c r="G79" s="3">
        <v>44</v>
      </c>
      <c r="H79" s="18">
        <v>52</v>
      </c>
      <c r="I79" s="11">
        <v>14.9</v>
      </c>
      <c r="J79" s="11">
        <v>2.2</v>
      </c>
      <c r="K79" s="7">
        <f t="shared" si="10"/>
        <v>226.85000000000002</v>
      </c>
      <c r="L79" s="7">
        <f t="shared" si="11"/>
        <v>15.061540425866141</v>
      </c>
      <c r="M79" s="16" t="b">
        <f t="shared" si="12"/>
        <v>0</v>
      </c>
      <c r="N79" s="16" t="b">
        <f t="shared" si="13"/>
        <v>0</v>
      </c>
      <c r="O79" s="16" t="b">
        <f t="shared" si="14"/>
        <v>0</v>
      </c>
      <c r="P79" s="21" t="b">
        <f t="shared" si="15"/>
        <v>1</v>
      </c>
      <c r="Q79" s="22" t="s">
        <v>8</v>
      </c>
      <c r="R79" s="11">
        <v>0.0157</v>
      </c>
      <c r="S79" s="6">
        <f t="shared" si="18"/>
        <v>66.33802816901408</v>
      </c>
      <c r="T79" s="23">
        <f t="shared" si="16"/>
        <v>4.835900002312885</v>
      </c>
      <c r="U79" s="9"/>
      <c r="V79" s="9"/>
      <c r="W79" s="9"/>
      <c r="X79" s="19" t="s">
        <v>9</v>
      </c>
      <c r="Z79" s="23">
        <f t="shared" si="17"/>
        <v>4.835900002312885</v>
      </c>
      <c r="AA79" s="23">
        <f t="shared" si="19"/>
        <v>66.33802816901408</v>
      </c>
    </row>
    <row r="80" spans="1:27" ht="12.75">
      <c r="A80" s="1" t="s">
        <v>440</v>
      </c>
      <c r="B80" s="1" t="s">
        <v>441</v>
      </c>
      <c r="C80" s="18">
        <v>18</v>
      </c>
      <c r="D80" s="3">
        <v>47</v>
      </c>
      <c r="E80" s="8">
        <v>0</v>
      </c>
      <c r="F80" s="8" t="s">
        <v>2</v>
      </c>
      <c r="G80" s="3">
        <v>42</v>
      </c>
      <c r="H80" s="18">
        <v>20</v>
      </c>
      <c r="I80" s="11">
        <v>-0.8</v>
      </c>
      <c r="J80" s="11">
        <v>-24.8</v>
      </c>
      <c r="K80" s="7">
        <f t="shared" si="10"/>
        <v>615.6800000000001</v>
      </c>
      <c r="L80" s="7">
        <f t="shared" si="11"/>
        <v>24.812899870833316</v>
      </c>
      <c r="M80" s="16" t="b">
        <f t="shared" si="12"/>
        <v>1</v>
      </c>
      <c r="N80" s="16" t="b">
        <f t="shared" si="13"/>
        <v>0</v>
      </c>
      <c r="O80" s="16" t="b">
        <f t="shared" si="14"/>
        <v>0</v>
      </c>
      <c r="P80" s="21" t="b">
        <f t="shared" si="15"/>
        <v>0</v>
      </c>
      <c r="Q80" s="22" t="s">
        <v>27</v>
      </c>
      <c r="R80" s="11">
        <v>0.0158</v>
      </c>
      <c r="S80" s="6">
        <f t="shared" si="18"/>
        <v>66.76056338028171</v>
      </c>
      <c r="T80" s="23">
        <f t="shared" si="16"/>
        <v>8.0175721644607</v>
      </c>
      <c r="U80" s="9"/>
      <c r="V80" s="9"/>
      <c r="W80" s="9"/>
      <c r="X80" s="19" t="s">
        <v>438</v>
      </c>
      <c r="Y80" s="19" t="s">
        <v>442</v>
      </c>
      <c r="Z80" s="23">
        <f t="shared" si="17"/>
        <v>8.0175721644607</v>
      </c>
      <c r="AA80" s="23">
        <f t="shared" si="19"/>
        <v>66.76056338028171</v>
      </c>
    </row>
    <row r="81" spans="1:27" ht="12.75">
      <c r="A81" s="1" t="s">
        <v>63</v>
      </c>
      <c r="B81" s="1" t="s">
        <v>64</v>
      </c>
      <c r="C81" s="18">
        <v>4</v>
      </c>
      <c r="D81" s="3">
        <v>29</v>
      </c>
      <c r="E81" s="8">
        <v>17</v>
      </c>
      <c r="F81" s="8" t="s">
        <v>2</v>
      </c>
      <c r="G81" s="3">
        <v>32</v>
      </c>
      <c r="H81" s="18">
        <v>1</v>
      </c>
      <c r="I81" s="11">
        <v>7.8</v>
      </c>
      <c r="J81" s="11">
        <v>18</v>
      </c>
      <c r="K81" s="7">
        <f t="shared" si="10"/>
        <v>384.84</v>
      </c>
      <c r="L81" s="7">
        <f t="shared" si="11"/>
        <v>19.617339269126177</v>
      </c>
      <c r="M81" s="16" t="b">
        <f t="shared" si="12"/>
        <v>0</v>
      </c>
      <c r="N81" s="16" t="b">
        <f t="shared" si="13"/>
        <v>0</v>
      </c>
      <c r="O81" s="16" t="b">
        <f t="shared" si="14"/>
        <v>0</v>
      </c>
      <c r="P81" s="21" t="b">
        <f t="shared" si="15"/>
        <v>1</v>
      </c>
      <c r="Q81" s="22" t="s">
        <v>8</v>
      </c>
      <c r="R81" s="11">
        <v>0.016</v>
      </c>
      <c r="S81" s="6">
        <f t="shared" si="18"/>
        <v>67.6056338028169</v>
      </c>
      <c r="T81" s="23">
        <f t="shared" si="16"/>
        <v>6.419014449300553</v>
      </c>
      <c r="U81" s="9"/>
      <c r="V81" s="9"/>
      <c r="W81" s="9"/>
      <c r="X81" s="19" t="s">
        <v>9</v>
      </c>
      <c r="Z81" s="23">
        <f t="shared" si="17"/>
        <v>6.419014449300553</v>
      </c>
      <c r="AA81" s="23">
        <f t="shared" si="19"/>
        <v>67.6056338028169</v>
      </c>
    </row>
    <row r="82" spans="1:27" ht="12.75">
      <c r="A82" s="1" t="s">
        <v>197</v>
      </c>
      <c r="B82" s="1" t="s">
        <v>198</v>
      </c>
      <c r="C82" s="18">
        <v>6</v>
      </c>
      <c r="D82" s="3">
        <v>50</v>
      </c>
      <c r="E82" s="8">
        <v>1</v>
      </c>
      <c r="F82" s="8" t="s">
        <v>2</v>
      </c>
      <c r="G82" s="3">
        <v>37</v>
      </c>
      <c r="H82" s="18">
        <v>55</v>
      </c>
      <c r="I82" s="11">
        <v>-9</v>
      </c>
      <c r="J82" s="11">
        <v>-17.4</v>
      </c>
      <c r="K82" s="7">
        <f t="shared" si="10"/>
        <v>383.75999999999993</v>
      </c>
      <c r="L82" s="7">
        <f t="shared" si="11"/>
        <v>19.58979326077741</v>
      </c>
      <c r="M82" s="16" t="b">
        <f t="shared" si="12"/>
        <v>1</v>
      </c>
      <c r="N82" s="16" t="b">
        <f t="shared" si="13"/>
        <v>0</v>
      </c>
      <c r="O82" s="16" t="b">
        <f t="shared" si="14"/>
        <v>0</v>
      </c>
      <c r="P82" s="21" t="b">
        <f t="shared" si="15"/>
        <v>0</v>
      </c>
      <c r="Q82" s="22" t="s">
        <v>8</v>
      </c>
      <c r="R82" s="11">
        <v>0.016</v>
      </c>
      <c r="S82" s="6">
        <f t="shared" si="18"/>
        <v>67.6056338028169</v>
      </c>
      <c r="T82" s="23">
        <f t="shared" si="16"/>
        <v>6.410001084991277</v>
      </c>
      <c r="U82" s="9"/>
      <c r="V82" s="9"/>
      <c r="W82" s="9"/>
      <c r="X82" s="19" t="s">
        <v>199</v>
      </c>
      <c r="Z82" s="23">
        <f t="shared" si="17"/>
        <v>6.410001084991277</v>
      </c>
      <c r="AA82" s="23">
        <f t="shared" si="19"/>
        <v>67.6056338028169</v>
      </c>
    </row>
    <row r="83" spans="1:27" ht="12.75">
      <c r="A83" s="1" t="s">
        <v>238</v>
      </c>
      <c r="B83" s="1" t="s">
        <v>239</v>
      </c>
      <c r="C83" s="18">
        <v>1</v>
      </c>
      <c r="D83" s="3">
        <v>37</v>
      </c>
      <c r="E83" s="8">
        <v>37</v>
      </c>
      <c r="F83" s="8" t="s">
        <v>2</v>
      </c>
      <c r="G83" s="3">
        <v>2</v>
      </c>
      <c r="H83" s="18">
        <v>30</v>
      </c>
      <c r="I83" s="11">
        <v>5.1</v>
      </c>
      <c r="J83" s="11">
        <v>-2.6</v>
      </c>
      <c r="K83" s="7">
        <f t="shared" si="10"/>
        <v>32.769999999999996</v>
      </c>
      <c r="L83" s="7">
        <f t="shared" si="11"/>
        <v>5.724508712544684</v>
      </c>
      <c r="M83" s="16" t="b">
        <f t="shared" si="12"/>
        <v>0</v>
      </c>
      <c r="N83" s="16" t="b">
        <f t="shared" si="13"/>
        <v>0</v>
      </c>
      <c r="O83" s="16" t="b">
        <f t="shared" si="14"/>
        <v>1</v>
      </c>
      <c r="P83" s="21" t="b">
        <f t="shared" si="15"/>
        <v>0</v>
      </c>
      <c r="Q83" s="22" t="s">
        <v>8</v>
      </c>
      <c r="R83" s="11">
        <v>0.016</v>
      </c>
      <c r="S83" s="6">
        <f t="shared" si="18"/>
        <v>67.6056338028169</v>
      </c>
      <c r="T83" s="23">
        <f t="shared" si="16"/>
        <v>1.8731237522512405</v>
      </c>
      <c r="U83" s="9"/>
      <c r="V83" s="9"/>
      <c r="W83" s="9"/>
      <c r="X83" s="19" t="s">
        <v>210</v>
      </c>
      <c r="Z83" s="23">
        <f t="shared" si="17"/>
        <v>1.8731237522512405</v>
      </c>
      <c r="AA83" s="23">
        <f t="shared" si="19"/>
        <v>67.6056338028169</v>
      </c>
    </row>
    <row r="84" spans="1:27" ht="12.75">
      <c r="A84" s="1" t="s">
        <v>517</v>
      </c>
      <c r="B84" s="1" t="s">
        <v>518</v>
      </c>
      <c r="C84" s="18">
        <v>22</v>
      </c>
      <c r="D84" s="3">
        <v>22</v>
      </c>
      <c r="E84" s="8">
        <v>38</v>
      </c>
      <c r="F84" s="8">
        <v>-4</v>
      </c>
      <c r="G84" s="3">
        <v>7</v>
      </c>
      <c r="H84" s="18">
        <v>31</v>
      </c>
      <c r="I84" s="11">
        <v>-16</v>
      </c>
      <c r="J84" s="11">
        <v>-15.5</v>
      </c>
      <c r="K84" s="7">
        <f t="shared" si="10"/>
        <v>496.25</v>
      </c>
      <c r="L84" s="7">
        <f t="shared" si="11"/>
        <v>22.276669409945463</v>
      </c>
      <c r="M84" s="16" t="b">
        <f t="shared" si="12"/>
        <v>1</v>
      </c>
      <c r="N84" s="16" t="b">
        <f t="shared" si="13"/>
        <v>0</v>
      </c>
      <c r="O84" s="16" t="b">
        <f t="shared" si="14"/>
        <v>0</v>
      </c>
      <c r="P84" s="21" t="b">
        <f t="shared" si="15"/>
        <v>0</v>
      </c>
      <c r="Q84" s="22" t="s">
        <v>8</v>
      </c>
      <c r="R84" s="11">
        <v>0.016</v>
      </c>
      <c r="S84" s="6">
        <f t="shared" si="18"/>
        <v>67.6056338028169</v>
      </c>
      <c r="T84" s="23">
        <f t="shared" si="16"/>
        <v>7.2891772356599</v>
      </c>
      <c r="U84" s="9"/>
      <c r="V84" s="9"/>
      <c r="W84" s="9"/>
      <c r="X84" s="19" t="s">
        <v>451</v>
      </c>
      <c r="Z84" s="23">
        <f t="shared" si="17"/>
        <v>7.2891772356599</v>
      </c>
      <c r="AA84" s="23">
        <f t="shared" si="19"/>
        <v>67.6056338028169</v>
      </c>
    </row>
    <row r="85" spans="1:27" ht="12.75">
      <c r="A85" s="1" t="s">
        <v>519</v>
      </c>
      <c r="B85" s="1" t="s">
        <v>520</v>
      </c>
      <c r="C85" s="18">
        <v>22</v>
      </c>
      <c r="D85" s="3">
        <v>58</v>
      </c>
      <c r="E85" s="8">
        <v>0</v>
      </c>
      <c r="F85" s="8" t="s">
        <v>2</v>
      </c>
      <c r="G85" s="3">
        <v>3</v>
      </c>
      <c r="H85" s="18">
        <v>48</v>
      </c>
      <c r="I85" s="11">
        <v>-23.3</v>
      </c>
      <c r="J85" s="11">
        <v>2.9</v>
      </c>
      <c r="K85" s="7">
        <f t="shared" si="10"/>
        <v>551.3</v>
      </c>
      <c r="L85" s="7">
        <f t="shared" si="11"/>
        <v>23.47977853387889</v>
      </c>
      <c r="M85" s="16" t="b">
        <f t="shared" si="12"/>
        <v>0</v>
      </c>
      <c r="N85" s="16" t="b">
        <f t="shared" si="13"/>
        <v>1</v>
      </c>
      <c r="O85" s="16" t="b">
        <f t="shared" si="14"/>
        <v>0</v>
      </c>
      <c r="P85" s="21" t="b">
        <f t="shared" si="15"/>
        <v>0</v>
      </c>
      <c r="Q85" s="22" t="s">
        <v>8</v>
      </c>
      <c r="R85" s="11">
        <v>0.016</v>
      </c>
      <c r="S85" s="6">
        <f t="shared" si="18"/>
        <v>67.6056338028169</v>
      </c>
      <c r="T85" s="23">
        <f t="shared" si="16"/>
        <v>7.6828480971700595</v>
      </c>
      <c r="U85" s="9"/>
      <c r="V85" s="9"/>
      <c r="W85" s="9"/>
      <c r="X85" s="19" t="s">
        <v>451</v>
      </c>
      <c r="Z85" s="23">
        <f t="shared" si="17"/>
        <v>7.6828480971700595</v>
      </c>
      <c r="AA85" s="23">
        <f t="shared" si="19"/>
        <v>67.6056338028169</v>
      </c>
    </row>
    <row r="86" spans="1:27" ht="12.75">
      <c r="A86" s="1" t="s">
        <v>521</v>
      </c>
      <c r="B86" s="1" t="s">
        <v>522</v>
      </c>
      <c r="C86" s="18">
        <v>1</v>
      </c>
      <c r="D86" s="3">
        <v>25</v>
      </c>
      <c r="E86" s="8">
        <v>23</v>
      </c>
      <c r="F86" s="8" t="s">
        <v>2</v>
      </c>
      <c r="G86" s="3">
        <v>1</v>
      </c>
      <c r="H86" s="18">
        <v>31</v>
      </c>
      <c r="I86" s="11">
        <v>-2.8</v>
      </c>
      <c r="J86" s="11">
        <v>-6.4</v>
      </c>
      <c r="K86" s="7">
        <f t="shared" si="10"/>
        <v>48.800000000000004</v>
      </c>
      <c r="L86" s="7">
        <f t="shared" si="11"/>
        <v>6.985699678629192</v>
      </c>
      <c r="M86" s="16" t="b">
        <f t="shared" si="12"/>
        <v>1</v>
      </c>
      <c r="N86" s="16" t="b">
        <f t="shared" si="13"/>
        <v>0</v>
      </c>
      <c r="O86" s="16" t="b">
        <f t="shared" si="14"/>
        <v>0</v>
      </c>
      <c r="P86" s="21" t="b">
        <f t="shared" si="15"/>
        <v>0</v>
      </c>
      <c r="Q86" s="22" t="s">
        <v>27</v>
      </c>
      <c r="R86" s="11">
        <v>0.016</v>
      </c>
      <c r="S86" s="6">
        <f t="shared" si="18"/>
        <v>67.6056338028169</v>
      </c>
      <c r="T86" s="23">
        <f t="shared" si="16"/>
        <v>2.285799646956526</v>
      </c>
      <c r="U86" s="9"/>
      <c r="V86" s="9"/>
      <c r="W86" s="9"/>
      <c r="X86" s="19" t="s">
        <v>451</v>
      </c>
      <c r="Z86" s="23">
        <f t="shared" si="17"/>
        <v>2.285799646956526</v>
      </c>
      <c r="AA86" s="23">
        <f t="shared" si="19"/>
        <v>67.6056338028169</v>
      </c>
    </row>
    <row r="87" spans="1:27" ht="12.75">
      <c r="A87" s="1" t="s">
        <v>523</v>
      </c>
      <c r="B87" s="1" t="s">
        <v>524</v>
      </c>
      <c r="C87" s="18">
        <v>12</v>
      </c>
      <c r="D87" s="3">
        <v>54</v>
      </c>
      <c r="E87" s="8">
        <v>31</v>
      </c>
      <c r="F87" s="8">
        <v>-6</v>
      </c>
      <c r="G87" s="3">
        <v>51</v>
      </c>
      <c r="H87" s="18">
        <v>25</v>
      </c>
      <c r="I87" s="11">
        <v>9.4</v>
      </c>
      <c r="J87" s="11">
        <v>16.4</v>
      </c>
      <c r="K87" s="7">
        <f t="shared" si="10"/>
        <v>357.32</v>
      </c>
      <c r="L87" s="7">
        <f t="shared" si="11"/>
        <v>18.902909828912584</v>
      </c>
      <c r="M87" s="16" t="b">
        <f t="shared" si="12"/>
        <v>0</v>
      </c>
      <c r="N87" s="16" t="b">
        <f t="shared" si="13"/>
        <v>0</v>
      </c>
      <c r="O87" s="16" t="b">
        <f t="shared" si="14"/>
        <v>0</v>
      </c>
      <c r="P87" s="21" t="b">
        <f t="shared" si="15"/>
        <v>1</v>
      </c>
      <c r="Q87" s="22" t="s">
        <v>27</v>
      </c>
      <c r="R87" s="11">
        <v>0.016</v>
      </c>
      <c r="S87" s="6">
        <f t="shared" si="18"/>
        <v>67.6056338028169</v>
      </c>
      <c r="T87" s="23">
        <f t="shared" si="16"/>
        <v>6.18524508655348</v>
      </c>
      <c r="U87" s="9"/>
      <c r="V87" s="9"/>
      <c r="W87" s="9"/>
      <c r="X87" s="19" t="s">
        <v>451</v>
      </c>
      <c r="Z87" s="23">
        <f t="shared" si="17"/>
        <v>6.18524508655348</v>
      </c>
      <c r="AA87" s="23">
        <f t="shared" si="19"/>
        <v>67.6056338028169</v>
      </c>
    </row>
    <row r="88" spans="1:27" ht="12.75">
      <c r="A88" s="1" t="s">
        <v>525</v>
      </c>
      <c r="B88" s="1" t="s">
        <v>526</v>
      </c>
      <c r="C88" s="18">
        <v>19</v>
      </c>
      <c r="D88" s="3">
        <v>56</v>
      </c>
      <c r="E88" s="8">
        <v>13</v>
      </c>
      <c r="F88" s="8" t="s">
        <v>2</v>
      </c>
      <c r="G88" s="3">
        <v>26</v>
      </c>
      <c r="H88" s="18">
        <v>11</v>
      </c>
      <c r="I88" s="11">
        <v>8.2</v>
      </c>
      <c r="J88" s="11">
        <v>0</v>
      </c>
      <c r="K88" s="7">
        <f t="shared" si="10"/>
        <v>67.24</v>
      </c>
      <c r="L88" s="7">
        <f t="shared" si="11"/>
        <v>8.2</v>
      </c>
      <c r="M88" s="16" t="b">
        <f t="shared" si="12"/>
        <v>0</v>
      </c>
      <c r="N88" s="16" t="b">
        <f t="shared" si="13"/>
        <v>0</v>
      </c>
      <c r="O88" s="16" t="b">
        <f t="shared" si="14"/>
        <v>0</v>
      </c>
      <c r="P88" s="21" t="b">
        <f t="shared" si="15"/>
        <v>0</v>
      </c>
      <c r="Q88" s="22" t="s">
        <v>27</v>
      </c>
      <c r="R88" s="11">
        <v>0.016</v>
      </c>
      <c r="S88" s="6">
        <f t="shared" si="18"/>
        <v>67.6056338028169</v>
      </c>
      <c r="T88" s="23">
        <f t="shared" si="16"/>
        <v>2.683132394366196</v>
      </c>
      <c r="U88" s="9"/>
      <c r="V88" s="9"/>
      <c r="W88" s="9"/>
      <c r="X88" s="19" t="s">
        <v>451</v>
      </c>
      <c r="Z88" s="23">
        <f t="shared" si="17"/>
        <v>2.683132394366196</v>
      </c>
      <c r="AA88" s="23">
        <f t="shared" si="19"/>
        <v>67.6056338028169</v>
      </c>
    </row>
    <row r="89" spans="1:27" ht="12.75">
      <c r="A89" s="1" t="s">
        <v>527</v>
      </c>
      <c r="B89" s="1" t="s">
        <v>81</v>
      </c>
      <c r="C89" s="18">
        <v>1</v>
      </c>
      <c r="D89" s="3">
        <v>57</v>
      </c>
      <c r="E89" s="8">
        <v>49</v>
      </c>
      <c r="F89" s="8" t="s">
        <v>2</v>
      </c>
      <c r="G89" s="3">
        <v>20</v>
      </c>
      <c r="H89" s="18">
        <v>26</v>
      </c>
      <c r="I89" s="11">
        <v>-9.1</v>
      </c>
      <c r="J89" s="11">
        <v>17.5</v>
      </c>
      <c r="K89" s="7">
        <f t="shared" si="10"/>
        <v>389.06</v>
      </c>
      <c r="L89" s="7">
        <f t="shared" si="11"/>
        <v>19.724603925047518</v>
      </c>
      <c r="M89" s="16" t="b">
        <f t="shared" si="12"/>
        <v>0</v>
      </c>
      <c r="N89" s="16" t="b">
        <f t="shared" si="13"/>
        <v>1</v>
      </c>
      <c r="O89" s="16" t="b">
        <f t="shared" si="14"/>
        <v>0</v>
      </c>
      <c r="P89" s="21" t="b">
        <f t="shared" si="15"/>
        <v>0</v>
      </c>
      <c r="Q89" s="22" t="s">
        <v>528</v>
      </c>
      <c r="R89" s="11">
        <v>0.016</v>
      </c>
      <c r="S89" s="6">
        <f t="shared" si="18"/>
        <v>67.6056338028169</v>
      </c>
      <c r="T89" s="23">
        <f t="shared" si="16"/>
        <v>6.454112653333857</v>
      </c>
      <c r="U89" s="9"/>
      <c r="V89" s="9"/>
      <c r="W89" s="9"/>
      <c r="X89" s="19" t="s">
        <v>451</v>
      </c>
      <c r="Z89" s="23">
        <f t="shared" si="17"/>
        <v>6.454112653333857</v>
      </c>
      <c r="AA89" s="23">
        <f t="shared" si="19"/>
        <v>67.6056338028169</v>
      </c>
    </row>
    <row r="90" spans="1:27" ht="12.75">
      <c r="A90" s="1" t="s">
        <v>529</v>
      </c>
      <c r="B90" s="1" t="s">
        <v>530</v>
      </c>
      <c r="C90" s="18">
        <v>22</v>
      </c>
      <c r="D90" s="3">
        <v>19</v>
      </c>
      <c r="E90" s="8">
        <v>29</v>
      </c>
      <c r="F90" s="8" t="s">
        <v>2</v>
      </c>
      <c r="G90" s="3">
        <v>23</v>
      </c>
      <c r="H90" s="18">
        <v>5</v>
      </c>
      <c r="I90" s="11">
        <v>-13.1</v>
      </c>
      <c r="J90" s="11">
        <v>20</v>
      </c>
      <c r="K90" s="7">
        <f t="shared" si="10"/>
        <v>571.61</v>
      </c>
      <c r="L90" s="7">
        <f t="shared" si="11"/>
        <v>23.908366736354033</v>
      </c>
      <c r="M90" s="16" t="b">
        <f t="shared" si="12"/>
        <v>0</v>
      </c>
      <c r="N90" s="16" t="b">
        <f t="shared" si="13"/>
        <v>1</v>
      </c>
      <c r="O90" s="16" t="b">
        <f t="shared" si="14"/>
        <v>0</v>
      </c>
      <c r="P90" s="21" t="b">
        <f t="shared" si="15"/>
        <v>0</v>
      </c>
      <c r="Q90" s="22" t="s">
        <v>27</v>
      </c>
      <c r="R90" s="11">
        <v>0.016</v>
      </c>
      <c r="S90" s="6">
        <f t="shared" si="18"/>
        <v>67.6056338028169</v>
      </c>
      <c r="T90" s="23">
        <f t="shared" si="16"/>
        <v>7.823086986182772</v>
      </c>
      <c r="U90" s="9"/>
      <c r="V90" s="9"/>
      <c r="W90" s="9"/>
      <c r="X90" s="19" t="s">
        <v>451</v>
      </c>
      <c r="Z90" s="23">
        <f t="shared" si="17"/>
        <v>7.823086986182772</v>
      </c>
      <c r="AA90" s="23">
        <f t="shared" si="19"/>
        <v>67.6056338028169</v>
      </c>
    </row>
    <row r="91" spans="1:27" ht="12.75">
      <c r="A91" s="1" t="s">
        <v>65</v>
      </c>
      <c r="B91" s="1" t="s">
        <v>66</v>
      </c>
      <c r="C91" s="18">
        <v>23</v>
      </c>
      <c r="D91" s="3">
        <v>59</v>
      </c>
      <c r="E91" s="8">
        <v>13</v>
      </c>
      <c r="F91" s="8" t="s">
        <v>2</v>
      </c>
      <c r="G91" s="3">
        <v>52</v>
      </c>
      <c r="H91" s="18">
        <v>32</v>
      </c>
      <c r="I91" s="11">
        <v>-50.3</v>
      </c>
      <c r="J91" s="11">
        <v>29.2</v>
      </c>
      <c r="K91" s="7">
        <f t="shared" si="10"/>
        <v>3382.7299999999996</v>
      </c>
      <c r="L91" s="7">
        <f t="shared" si="11"/>
        <v>58.16124138977778</v>
      </c>
      <c r="M91" s="16" t="b">
        <f t="shared" si="12"/>
        <v>0</v>
      </c>
      <c r="N91" s="16" t="b">
        <f t="shared" si="13"/>
        <v>1</v>
      </c>
      <c r="O91" s="16" t="b">
        <f t="shared" si="14"/>
        <v>0</v>
      </c>
      <c r="P91" s="21" t="b">
        <f t="shared" si="15"/>
        <v>0</v>
      </c>
      <c r="Q91" s="22" t="s">
        <v>8</v>
      </c>
      <c r="R91" s="11">
        <v>0.0167</v>
      </c>
      <c r="S91" s="6">
        <f t="shared" si="18"/>
        <v>70.56338028169014</v>
      </c>
      <c r="T91" s="23">
        <f t="shared" si="16"/>
        <v>19.863620362195597</v>
      </c>
      <c r="U91" s="9"/>
      <c r="V91" s="9"/>
      <c r="W91" s="9"/>
      <c r="X91" s="19" t="s">
        <v>9</v>
      </c>
      <c r="Z91" s="23">
        <f t="shared" si="17"/>
        <v>19.863620362195597</v>
      </c>
      <c r="AA91" s="23">
        <f t="shared" si="19"/>
        <v>70.56338028169014</v>
      </c>
    </row>
    <row r="92" spans="1:27" ht="12.75">
      <c r="A92" s="1" t="s">
        <v>67</v>
      </c>
      <c r="B92" s="1" t="s">
        <v>68</v>
      </c>
      <c r="C92" s="18">
        <v>0</v>
      </c>
      <c r="D92" s="3">
        <v>48</v>
      </c>
      <c r="E92" s="8">
        <v>7</v>
      </c>
      <c r="F92" s="8" t="s">
        <v>2</v>
      </c>
      <c r="G92" s="3">
        <v>37</v>
      </c>
      <c r="H92" s="18">
        <v>29</v>
      </c>
      <c r="I92" s="11">
        <v>3.4</v>
      </c>
      <c r="J92" s="11">
        <v>-71.9</v>
      </c>
      <c r="K92" s="7">
        <f t="shared" si="10"/>
        <v>5181.170000000001</v>
      </c>
      <c r="L92" s="7">
        <f t="shared" si="11"/>
        <v>71.98034453932546</v>
      </c>
      <c r="M92" s="16" t="b">
        <f t="shared" si="12"/>
        <v>0</v>
      </c>
      <c r="N92" s="16" t="b">
        <f t="shared" si="13"/>
        <v>0</v>
      </c>
      <c r="O92" s="16" t="b">
        <f t="shared" si="14"/>
        <v>1</v>
      </c>
      <c r="P92" s="21" t="b">
        <f t="shared" si="15"/>
        <v>0</v>
      </c>
      <c r="Q92" s="22" t="s">
        <v>27</v>
      </c>
      <c r="R92" s="11">
        <v>0.0167</v>
      </c>
      <c r="S92" s="6">
        <f t="shared" si="18"/>
        <v>70.56338028169014</v>
      </c>
      <c r="T92" s="23">
        <f t="shared" si="16"/>
        <v>24.58321389475182</v>
      </c>
      <c r="U92" s="9"/>
      <c r="V92" s="9"/>
      <c r="W92" s="9"/>
      <c r="X92" s="19" t="s">
        <v>9</v>
      </c>
      <c r="Z92" s="23">
        <f t="shared" si="17"/>
        <v>24.58321389475182</v>
      </c>
      <c r="AA92" s="23">
        <f t="shared" si="19"/>
        <v>70.56338028169014</v>
      </c>
    </row>
    <row r="93" spans="1:27" ht="12.75">
      <c r="A93" s="1" t="s">
        <v>69</v>
      </c>
      <c r="B93" s="1" t="s">
        <v>70</v>
      </c>
      <c r="C93" s="18">
        <v>1</v>
      </c>
      <c r="D93" s="3">
        <v>7</v>
      </c>
      <c r="E93" s="8">
        <v>24</v>
      </c>
      <c r="F93" s="8" t="s">
        <v>2</v>
      </c>
      <c r="G93" s="3">
        <v>24</v>
      </c>
      <c r="H93" s="18">
        <v>23</v>
      </c>
      <c r="I93" s="11">
        <v>8.7</v>
      </c>
      <c r="J93" s="11">
        <v>5.3</v>
      </c>
      <c r="K93" s="7">
        <f t="shared" si="10"/>
        <v>103.77999999999999</v>
      </c>
      <c r="L93" s="7">
        <f t="shared" si="11"/>
        <v>10.187246929372037</v>
      </c>
      <c r="M93" s="16" t="b">
        <f t="shared" si="12"/>
        <v>0</v>
      </c>
      <c r="N93" s="16" t="b">
        <f t="shared" si="13"/>
        <v>0</v>
      </c>
      <c r="O93" s="16" t="b">
        <f t="shared" si="14"/>
        <v>0</v>
      </c>
      <c r="P93" s="21" t="b">
        <f t="shared" si="15"/>
        <v>1</v>
      </c>
      <c r="Q93" s="22" t="s">
        <v>27</v>
      </c>
      <c r="R93" s="11">
        <v>0.017</v>
      </c>
      <c r="S93" s="6">
        <f t="shared" si="18"/>
        <v>71.83098591549296</v>
      </c>
      <c r="T93" s="23">
        <f t="shared" si="16"/>
        <v>3.541718354994639</v>
      </c>
      <c r="U93" s="9"/>
      <c r="V93" s="9"/>
      <c r="W93" s="9"/>
      <c r="X93" s="19" t="s">
        <v>9</v>
      </c>
      <c r="Z93" s="23">
        <f t="shared" si="17"/>
        <v>3.541718354994639</v>
      </c>
      <c r="AA93" s="23">
        <f t="shared" si="19"/>
        <v>71.83098591549296</v>
      </c>
    </row>
    <row r="94" spans="1:27" ht="12.75">
      <c r="A94" s="1" t="s">
        <v>240</v>
      </c>
      <c r="B94" s="1" t="s">
        <v>241</v>
      </c>
      <c r="C94" s="18">
        <v>12</v>
      </c>
      <c r="D94" s="3">
        <v>15</v>
      </c>
      <c r="E94" s="8">
        <v>12</v>
      </c>
      <c r="F94" s="8">
        <v>-3</v>
      </c>
      <c r="G94" s="3">
        <v>26</v>
      </c>
      <c r="H94" s="18">
        <v>18</v>
      </c>
      <c r="I94" s="11">
        <v>10.2</v>
      </c>
      <c r="J94" s="11">
        <v>-7.9</v>
      </c>
      <c r="K94" s="7">
        <f t="shared" si="10"/>
        <v>166.45</v>
      </c>
      <c r="L94" s="7">
        <f t="shared" si="11"/>
        <v>12.901550294441362</v>
      </c>
      <c r="M94" s="16" t="b">
        <f t="shared" si="12"/>
        <v>0</v>
      </c>
      <c r="N94" s="16" t="b">
        <f t="shared" si="13"/>
        <v>0</v>
      </c>
      <c r="O94" s="16" t="b">
        <f t="shared" si="14"/>
        <v>1</v>
      </c>
      <c r="P94" s="21" t="b">
        <f t="shared" si="15"/>
        <v>0</v>
      </c>
      <c r="Q94" s="22" t="s">
        <v>27</v>
      </c>
      <c r="R94" s="11">
        <v>0.017</v>
      </c>
      <c r="S94" s="6">
        <f t="shared" si="18"/>
        <v>71.83098591549296</v>
      </c>
      <c r="T94" s="23">
        <f t="shared" si="16"/>
        <v>4.4853784150421205</v>
      </c>
      <c r="U94" s="9"/>
      <c r="V94" s="9"/>
      <c r="W94" s="9"/>
      <c r="X94" s="19" t="s">
        <v>210</v>
      </c>
      <c r="Z94" s="23">
        <f t="shared" si="17"/>
        <v>4.4853784150421205</v>
      </c>
      <c r="AA94" s="23">
        <f t="shared" si="19"/>
        <v>71.83098591549296</v>
      </c>
    </row>
    <row r="95" spans="1:27" ht="12.75">
      <c r="A95" s="1" t="s">
        <v>531</v>
      </c>
      <c r="B95" s="1" t="s">
        <v>532</v>
      </c>
      <c r="C95" s="18">
        <v>9</v>
      </c>
      <c r="D95" s="3">
        <v>51</v>
      </c>
      <c r="E95" s="8">
        <v>7</v>
      </c>
      <c r="F95" s="8" t="s">
        <v>2</v>
      </c>
      <c r="G95" s="3">
        <v>0</v>
      </c>
      <c r="H95" s="18">
        <v>6</v>
      </c>
      <c r="I95" s="11">
        <v>-25.8</v>
      </c>
      <c r="J95" s="11">
        <v>-8.2</v>
      </c>
      <c r="K95" s="7">
        <f t="shared" si="10"/>
        <v>732.88</v>
      </c>
      <c r="L95" s="7">
        <f t="shared" si="11"/>
        <v>27.07175650008695</v>
      </c>
      <c r="M95" s="16" t="b">
        <f t="shared" si="12"/>
        <v>1</v>
      </c>
      <c r="N95" s="16" t="b">
        <f t="shared" si="13"/>
        <v>0</v>
      </c>
      <c r="O95" s="16" t="b">
        <f t="shared" si="14"/>
        <v>0</v>
      </c>
      <c r="P95" s="21" t="b">
        <f t="shared" si="15"/>
        <v>0</v>
      </c>
      <c r="Q95" s="22" t="s">
        <v>8</v>
      </c>
      <c r="R95" s="11">
        <v>0.017</v>
      </c>
      <c r="S95" s="6">
        <f t="shared" si="18"/>
        <v>71.83098591549296</v>
      </c>
      <c r="T95" s="23">
        <f t="shared" si="16"/>
        <v>9.411820245748538</v>
      </c>
      <c r="U95" s="9"/>
      <c r="V95" s="9"/>
      <c r="W95" s="9"/>
      <c r="X95" s="19" t="s">
        <v>451</v>
      </c>
      <c r="Z95" s="23">
        <f t="shared" si="17"/>
        <v>9.411820245748538</v>
      </c>
      <c r="AA95" s="23">
        <f t="shared" si="19"/>
        <v>71.83098591549296</v>
      </c>
    </row>
    <row r="96" spans="1:27" ht="12.75">
      <c r="A96" s="1" t="s">
        <v>533</v>
      </c>
      <c r="B96" s="1" t="s">
        <v>534</v>
      </c>
      <c r="C96" s="18">
        <v>8</v>
      </c>
      <c r="D96" s="3">
        <v>54</v>
      </c>
      <c r="E96" s="8">
        <v>35</v>
      </c>
      <c r="F96" s="8" t="s">
        <v>2</v>
      </c>
      <c r="G96" s="3">
        <v>10</v>
      </c>
      <c r="H96" s="18">
        <v>20</v>
      </c>
      <c r="I96" s="11">
        <v>18.9</v>
      </c>
      <c r="J96" s="11">
        <v>3.7</v>
      </c>
      <c r="K96" s="7">
        <f t="shared" si="10"/>
        <v>370.8999999999999</v>
      </c>
      <c r="L96" s="7">
        <f t="shared" si="11"/>
        <v>19.25876423865249</v>
      </c>
      <c r="M96" s="16" t="b">
        <f t="shared" si="12"/>
        <v>0</v>
      </c>
      <c r="N96" s="16" t="b">
        <f t="shared" si="13"/>
        <v>0</v>
      </c>
      <c r="O96" s="16" t="b">
        <f t="shared" si="14"/>
        <v>0</v>
      </c>
      <c r="P96" s="21" t="b">
        <f t="shared" si="15"/>
        <v>1</v>
      </c>
      <c r="Q96" s="22" t="s">
        <v>27</v>
      </c>
      <c r="R96" s="11">
        <v>0.017</v>
      </c>
      <c r="S96" s="6">
        <f t="shared" si="18"/>
        <v>71.83098591549296</v>
      </c>
      <c r="T96" s="23">
        <f t="shared" si="16"/>
        <v>6.695539950238</v>
      </c>
      <c r="U96" s="9"/>
      <c r="V96" s="9"/>
      <c r="W96" s="9"/>
      <c r="X96" s="19" t="s">
        <v>451</v>
      </c>
      <c r="Z96" s="23">
        <f t="shared" si="17"/>
        <v>6.695539950238</v>
      </c>
      <c r="AA96" s="23">
        <f t="shared" si="19"/>
        <v>71.83098591549296</v>
      </c>
    </row>
    <row r="97" spans="1:27" ht="12.75">
      <c r="A97" s="1" t="s">
        <v>535</v>
      </c>
      <c r="B97" s="1" t="s">
        <v>536</v>
      </c>
      <c r="C97" s="18">
        <v>12</v>
      </c>
      <c r="D97" s="3">
        <v>39</v>
      </c>
      <c r="E97" s="8">
        <v>11</v>
      </c>
      <c r="F97" s="8" t="s">
        <v>2</v>
      </c>
      <c r="G97" s="3">
        <v>43</v>
      </c>
      <c r="H97" s="18">
        <v>30</v>
      </c>
      <c r="I97" s="11">
        <v>28.2</v>
      </c>
      <c r="J97" s="11">
        <v>4</v>
      </c>
      <c r="K97" s="7">
        <f t="shared" si="10"/>
        <v>811.24</v>
      </c>
      <c r="L97" s="7">
        <f t="shared" si="11"/>
        <v>28.482275190019493</v>
      </c>
      <c r="M97" s="16" t="b">
        <f t="shared" si="12"/>
        <v>0</v>
      </c>
      <c r="N97" s="16" t="b">
        <f t="shared" si="13"/>
        <v>0</v>
      </c>
      <c r="O97" s="16" t="b">
        <f t="shared" si="14"/>
        <v>0</v>
      </c>
      <c r="P97" s="21" t="b">
        <f t="shared" si="15"/>
        <v>1</v>
      </c>
      <c r="Q97" s="22" t="s">
        <v>8</v>
      </c>
      <c r="R97" s="11">
        <v>0.017</v>
      </c>
      <c r="S97" s="6">
        <f t="shared" si="18"/>
        <v>71.83098591549296</v>
      </c>
      <c r="T97" s="23">
        <f t="shared" si="16"/>
        <v>9.902203954794945</v>
      </c>
      <c r="U97" s="9"/>
      <c r="V97" s="9"/>
      <c r="W97" s="9"/>
      <c r="X97" s="19" t="s">
        <v>451</v>
      </c>
      <c r="Z97" s="23">
        <f t="shared" si="17"/>
        <v>9.902203954794945</v>
      </c>
      <c r="AA97" s="23">
        <f t="shared" si="19"/>
        <v>71.83098591549296</v>
      </c>
    </row>
    <row r="98" spans="1:27" ht="12.75">
      <c r="A98" s="1" t="s">
        <v>242</v>
      </c>
      <c r="B98" s="1" t="s">
        <v>243</v>
      </c>
      <c r="C98" s="18">
        <v>21</v>
      </c>
      <c r="D98" s="3">
        <v>43</v>
      </c>
      <c r="E98" s="8">
        <v>33</v>
      </c>
      <c r="F98" s="8" t="s">
        <v>2</v>
      </c>
      <c r="G98" s="3">
        <v>41</v>
      </c>
      <c r="H98" s="18">
        <v>33</v>
      </c>
      <c r="I98" s="11">
        <v>-6.2</v>
      </c>
      <c r="J98" s="11">
        <v>24.8</v>
      </c>
      <c r="K98" s="7">
        <f t="shared" si="10"/>
        <v>653.4800000000001</v>
      </c>
      <c r="L98" s="7">
        <f t="shared" si="11"/>
        <v>25.563254878829497</v>
      </c>
      <c r="M98" s="16" t="b">
        <f t="shared" si="12"/>
        <v>0</v>
      </c>
      <c r="N98" s="16" t="b">
        <f t="shared" si="13"/>
        <v>1</v>
      </c>
      <c r="O98" s="16" t="b">
        <f t="shared" si="14"/>
        <v>0</v>
      </c>
      <c r="P98" s="21" t="b">
        <f t="shared" si="15"/>
        <v>0</v>
      </c>
      <c r="Q98" s="22" t="s">
        <v>27</v>
      </c>
      <c r="R98" s="11">
        <v>0.0178</v>
      </c>
      <c r="S98" s="6">
        <f t="shared" si="18"/>
        <v>75.21126760563381</v>
      </c>
      <c r="T98" s="23">
        <f t="shared" si="16"/>
        <v>9.30560084924332</v>
      </c>
      <c r="U98" s="9"/>
      <c r="V98" s="9"/>
      <c r="W98" s="9"/>
      <c r="X98" s="19" t="s">
        <v>210</v>
      </c>
      <c r="Z98" s="23">
        <f t="shared" si="17"/>
        <v>9.30560084924332</v>
      </c>
      <c r="AA98" s="23">
        <f t="shared" si="19"/>
        <v>75.21126760563381</v>
      </c>
    </row>
    <row r="99" spans="1:27" ht="12.75">
      <c r="A99" s="1" t="s">
        <v>71</v>
      </c>
      <c r="B99" s="1" t="s">
        <v>72</v>
      </c>
      <c r="C99" s="18">
        <v>5</v>
      </c>
      <c r="D99" s="3">
        <v>36</v>
      </c>
      <c r="E99" s="8">
        <v>32</v>
      </c>
      <c r="F99" s="8" t="s">
        <v>2</v>
      </c>
      <c r="G99" s="3">
        <v>38</v>
      </c>
      <c r="H99" s="18">
        <v>18</v>
      </c>
      <c r="I99" s="11">
        <v>-12.1</v>
      </c>
      <c r="J99" s="11">
        <v>11.7</v>
      </c>
      <c r="K99" s="7">
        <f t="shared" si="10"/>
        <v>283.29999999999995</v>
      </c>
      <c r="L99" s="7">
        <f t="shared" si="11"/>
        <v>16.831518053936787</v>
      </c>
      <c r="M99" s="16" t="b">
        <f t="shared" si="12"/>
        <v>0</v>
      </c>
      <c r="N99" s="16" t="b">
        <f t="shared" si="13"/>
        <v>1</v>
      </c>
      <c r="O99" s="16" t="b">
        <f t="shared" si="14"/>
        <v>0</v>
      </c>
      <c r="P99" s="21" t="b">
        <f t="shared" si="15"/>
        <v>0</v>
      </c>
      <c r="Q99" s="22" t="s">
        <v>27</v>
      </c>
      <c r="R99" s="11">
        <v>0.018</v>
      </c>
      <c r="S99" s="6">
        <f t="shared" si="18"/>
        <v>76.05633802816901</v>
      </c>
      <c r="T99" s="23">
        <f t="shared" si="16"/>
        <v>6.195895152925236</v>
      </c>
      <c r="U99" s="9"/>
      <c r="V99" s="9"/>
      <c r="W99" s="9"/>
      <c r="X99" s="19" t="s">
        <v>9</v>
      </c>
      <c r="Z99" s="23">
        <f t="shared" si="17"/>
        <v>6.195895152925236</v>
      </c>
      <c r="AA99" s="23">
        <f t="shared" si="19"/>
        <v>76.05633802816901</v>
      </c>
    </row>
    <row r="100" spans="1:27" ht="12.75">
      <c r="A100" s="1" t="s">
        <v>73</v>
      </c>
      <c r="B100" s="1" t="s">
        <v>74</v>
      </c>
      <c r="C100" s="18">
        <v>8</v>
      </c>
      <c r="D100" s="3">
        <v>10</v>
      </c>
      <c r="E100" s="8">
        <v>14</v>
      </c>
      <c r="F100" s="8" t="s">
        <v>2</v>
      </c>
      <c r="G100" s="3">
        <v>57</v>
      </c>
      <c r="H100" s="18">
        <v>30</v>
      </c>
      <c r="I100" s="11">
        <v>6.2</v>
      </c>
      <c r="J100" s="11">
        <v>18.6</v>
      </c>
      <c r="K100" s="7">
        <f t="shared" si="10"/>
        <v>384.40000000000003</v>
      </c>
      <c r="L100" s="7">
        <f t="shared" si="11"/>
        <v>19.606121493043954</v>
      </c>
      <c r="M100" s="16" t="b">
        <f t="shared" si="12"/>
        <v>0</v>
      </c>
      <c r="N100" s="16" t="b">
        <f t="shared" si="13"/>
        <v>0</v>
      </c>
      <c r="O100" s="16" t="b">
        <f t="shared" si="14"/>
        <v>0</v>
      </c>
      <c r="P100" s="21" t="b">
        <f t="shared" si="15"/>
        <v>1</v>
      </c>
      <c r="Q100" s="22" t="s">
        <v>75</v>
      </c>
      <c r="R100" s="11">
        <v>0.018</v>
      </c>
      <c r="S100" s="6">
        <f t="shared" si="18"/>
        <v>76.05633802816901</v>
      </c>
      <c r="T100" s="23">
        <f t="shared" si="16"/>
        <v>7.217261849890094</v>
      </c>
      <c r="U100" s="9"/>
      <c r="V100" s="9"/>
      <c r="W100" s="9"/>
      <c r="X100" s="19" t="s">
        <v>9</v>
      </c>
      <c r="Z100" s="23">
        <f t="shared" si="17"/>
        <v>7.217261849890094</v>
      </c>
      <c r="AA100" s="23">
        <f t="shared" si="19"/>
        <v>76.05633802816901</v>
      </c>
    </row>
    <row r="101" spans="1:27" ht="12.75">
      <c r="A101" s="1" t="s">
        <v>244</v>
      </c>
      <c r="B101" s="1" t="s">
        <v>245</v>
      </c>
      <c r="C101" s="18">
        <v>14</v>
      </c>
      <c r="D101" s="3">
        <v>10</v>
      </c>
      <c r="E101" s="8">
        <v>3</v>
      </c>
      <c r="F101" s="8" t="s">
        <v>2</v>
      </c>
      <c r="G101" s="3">
        <v>43</v>
      </c>
      <c r="H101" s="18">
        <v>22</v>
      </c>
      <c r="I101" s="11">
        <v>-40</v>
      </c>
      <c r="J101" s="11">
        <v>21</v>
      </c>
      <c r="K101" s="7">
        <f t="shared" si="10"/>
        <v>2041</v>
      </c>
      <c r="L101" s="7">
        <f t="shared" si="11"/>
        <v>45.17742799230607</v>
      </c>
      <c r="M101" s="16" t="b">
        <f t="shared" si="12"/>
        <v>0</v>
      </c>
      <c r="N101" s="16" t="b">
        <f t="shared" si="13"/>
        <v>1</v>
      </c>
      <c r="O101" s="16" t="b">
        <f t="shared" si="14"/>
        <v>0</v>
      </c>
      <c r="P101" s="21" t="b">
        <f t="shared" si="15"/>
        <v>0</v>
      </c>
      <c r="Q101" s="22" t="s">
        <v>8</v>
      </c>
      <c r="R101" s="11">
        <v>0.018</v>
      </c>
      <c r="S101" s="6">
        <f t="shared" si="18"/>
        <v>76.05633802816901</v>
      </c>
      <c r="T101" s="23">
        <f t="shared" si="16"/>
        <v>16.6303839155903</v>
      </c>
      <c r="U101" s="9"/>
      <c r="V101" s="9"/>
      <c r="W101" s="9"/>
      <c r="X101" s="19" t="s">
        <v>210</v>
      </c>
      <c r="Z101" s="23">
        <f t="shared" si="17"/>
        <v>16.6303839155903</v>
      </c>
      <c r="AA101" s="23">
        <f t="shared" si="19"/>
        <v>76.05633802816901</v>
      </c>
    </row>
    <row r="102" spans="1:27" ht="12.75">
      <c r="A102" s="1" t="s">
        <v>537</v>
      </c>
      <c r="B102" s="1" t="s">
        <v>538</v>
      </c>
      <c r="C102" s="18">
        <v>18</v>
      </c>
      <c r="D102" s="3">
        <v>17</v>
      </c>
      <c r="E102" s="8">
        <v>31</v>
      </c>
      <c r="F102" s="8" t="s">
        <v>2</v>
      </c>
      <c r="G102" s="3">
        <v>54</v>
      </c>
      <c r="H102" s="18">
        <v>0</v>
      </c>
      <c r="I102" s="11">
        <v>-12</v>
      </c>
      <c r="J102" s="11">
        <v>-24</v>
      </c>
      <c r="K102" s="7">
        <f t="shared" si="10"/>
        <v>720</v>
      </c>
      <c r="L102" s="7">
        <f t="shared" si="11"/>
        <v>26.832815729997478</v>
      </c>
      <c r="M102" s="16" t="b">
        <f t="shared" si="12"/>
        <v>1</v>
      </c>
      <c r="N102" s="16" t="b">
        <f t="shared" si="13"/>
        <v>0</v>
      </c>
      <c r="O102" s="16" t="b">
        <f t="shared" si="14"/>
        <v>0</v>
      </c>
      <c r="P102" s="21" t="b">
        <f t="shared" si="15"/>
        <v>0</v>
      </c>
      <c r="Q102" s="22" t="s">
        <v>8</v>
      </c>
      <c r="R102" s="11">
        <v>0.018</v>
      </c>
      <c r="S102" s="6">
        <f t="shared" si="18"/>
        <v>76.05633802816901</v>
      </c>
      <c r="T102" s="23">
        <f t="shared" si="16"/>
        <v>9.877499604495972</v>
      </c>
      <c r="U102" s="9"/>
      <c r="V102" s="9"/>
      <c r="W102" s="9"/>
      <c r="X102" s="19" t="s">
        <v>451</v>
      </c>
      <c r="Z102" s="23">
        <f t="shared" si="17"/>
        <v>9.877499604495972</v>
      </c>
      <c r="AA102" s="23">
        <f t="shared" si="19"/>
        <v>76.05633802816901</v>
      </c>
    </row>
    <row r="103" spans="1:27" ht="12.75">
      <c r="A103" s="1" t="s">
        <v>539</v>
      </c>
      <c r="B103" s="1" t="s">
        <v>540</v>
      </c>
      <c r="C103" s="18">
        <v>23</v>
      </c>
      <c r="D103" s="3">
        <v>53</v>
      </c>
      <c r="E103" s="8">
        <v>33</v>
      </c>
      <c r="F103" s="8" t="s">
        <v>2</v>
      </c>
      <c r="G103" s="3">
        <v>7</v>
      </c>
      <c r="H103" s="18">
        <v>3</v>
      </c>
      <c r="I103" s="11">
        <v>-2.7</v>
      </c>
      <c r="J103" s="11">
        <v>-8.7</v>
      </c>
      <c r="K103" s="7">
        <f t="shared" si="10"/>
        <v>82.97999999999999</v>
      </c>
      <c r="L103" s="7">
        <f t="shared" si="11"/>
        <v>9.109335870413386</v>
      </c>
      <c r="M103" s="16" t="b">
        <f t="shared" si="12"/>
        <v>1</v>
      </c>
      <c r="N103" s="16" t="b">
        <f t="shared" si="13"/>
        <v>0</v>
      </c>
      <c r="O103" s="16" t="b">
        <f t="shared" si="14"/>
        <v>0</v>
      </c>
      <c r="P103" s="21" t="b">
        <f t="shared" si="15"/>
        <v>0</v>
      </c>
      <c r="Q103" s="22" t="s">
        <v>27</v>
      </c>
      <c r="R103" s="11">
        <v>0.018</v>
      </c>
      <c r="S103" s="6">
        <f t="shared" si="18"/>
        <v>76.05633802816901</v>
      </c>
      <c r="T103" s="23">
        <f t="shared" si="16"/>
        <v>3.353262004353862</v>
      </c>
      <c r="U103" s="9"/>
      <c r="V103" s="9"/>
      <c r="W103" s="9"/>
      <c r="X103" s="19" t="s">
        <v>451</v>
      </c>
      <c r="Z103" s="23">
        <f t="shared" si="17"/>
        <v>3.353262004353862</v>
      </c>
      <c r="AA103" s="23">
        <f t="shared" si="19"/>
        <v>76.05633802816901</v>
      </c>
    </row>
    <row r="104" spans="1:27" ht="12.75">
      <c r="A104" s="1" t="s">
        <v>541</v>
      </c>
      <c r="B104" s="1" t="s">
        <v>81</v>
      </c>
      <c r="C104" s="18">
        <v>1</v>
      </c>
      <c r="D104" s="3">
        <v>32</v>
      </c>
      <c r="E104" s="8">
        <v>58</v>
      </c>
      <c r="F104" s="8">
        <v>-16</v>
      </c>
      <c r="G104" s="3">
        <v>32</v>
      </c>
      <c r="H104" s="18">
        <v>7</v>
      </c>
      <c r="I104" s="11">
        <v>1.6</v>
      </c>
      <c r="J104" s="11">
        <v>-12.6</v>
      </c>
      <c r="K104" s="7">
        <f t="shared" si="10"/>
        <v>161.32</v>
      </c>
      <c r="L104" s="7">
        <f t="shared" si="11"/>
        <v>12.701181047445942</v>
      </c>
      <c r="M104" s="16" t="b">
        <f t="shared" si="12"/>
        <v>0</v>
      </c>
      <c r="N104" s="16" t="b">
        <f t="shared" si="13"/>
        <v>0</v>
      </c>
      <c r="O104" s="16" t="b">
        <f t="shared" si="14"/>
        <v>1</v>
      </c>
      <c r="P104" s="21" t="b">
        <f t="shared" si="15"/>
        <v>0</v>
      </c>
      <c r="Q104" s="22" t="s">
        <v>8</v>
      </c>
      <c r="R104" s="11">
        <v>0.018</v>
      </c>
      <c r="S104" s="6">
        <f t="shared" si="18"/>
        <v>76.05633802816901</v>
      </c>
      <c r="T104" s="23">
        <f t="shared" si="16"/>
        <v>4.675465744451367</v>
      </c>
      <c r="U104" s="9"/>
      <c r="V104" s="9"/>
      <c r="W104" s="9"/>
      <c r="X104" s="19" t="s">
        <v>451</v>
      </c>
      <c r="Z104" s="23">
        <f t="shared" si="17"/>
        <v>4.675465744451367</v>
      </c>
      <c r="AA104" s="23">
        <f t="shared" si="19"/>
        <v>76.05633802816901</v>
      </c>
    </row>
    <row r="105" spans="1:27" ht="12.75">
      <c r="A105" s="1" t="s">
        <v>542</v>
      </c>
      <c r="B105" s="1" t="s">
        <v>543</v>
      </c>
      <c r="C105" s="18">
        <v>3</v>
      </c>
      <c r="D105" s="3">
        <v>23</v>
      </c>
      <c r="E105" s="8">
        <v>47</v>
      </c>
      <c r="F105" s="8" t="s">
        <v>2</v>
      </c>
      <c r="G105" s="3">
        <v>33</v>
      </c>
      <c r="H105" s="18">
        <v>54</v>
      </c>
      <c r="I105" s="11">
        <v>25.5</v>
      </c>
      <c r="J105" s="11">
        <v>18.8</v>
      </c>
      <c r="K105" s="7">
        <f t="shared" si="10"/>
        <v>1003.69</v>
      </c>
      <c r="L105" s="7">
        <f t="shared" si="11"/>
        <v>31.68106690122667</v>
      </c>
      <c r="M105" s="16" t="b">
        <f t="shared" si="12"/>
        <v>0</v>
      </c>
      <c r="N105" s="16" t="b">
        <f t="shared" si="13"/>
        <v>0</v>
      </c>
      <c r="O105" s="16" t="b">
        <f t="shared" si="14"/>
        <v>0</v>
      </c>
      <c r="P105" s="21" t="b">
        <f t="shared" si="15"/>
        <v>1</v>
      </c>
      <c r="Q105" s="22" t="s">
        <v>36</v>
      </c>
      <c r="R105" s="11">
        <v>0.018</v>
      </c>
      <c r="S105" s="6">
        <f t="shared" si="18"/>
        <v>76.05633802816901</v>
      </c>
      <c r="T105" s="23">
        <f t="shared" si="16"/>
        <v>11.662202317330424</v>
      </c>
      <c r="U105" s="9"/>
      <c r="V105" s="9"/>
      <c r="W105" s="9"/>
      <c r="X105" s="19" t="s">
        <v>451</v>
      </c>
      <c r="Z105" s="23">
        <f t="shared" si="17"/>
        <v>11.662202317330424</v>
      </c>
      <c r="AA105" s="23">
        <f t="shared" si="19"/>
        <v>76.05633802816901</v>
      </c>
    </row>
    <row r="106" spans="1:27" ht="12.75">
      <c r="A106" s="1" t="s">
        <v>544</v>
      </c>
      <c r="B106" s="1" t="s">
        <v>545</v>
      </c>
      <c r="C106" s="18">
        <v>0</v>
      </c>
      <c r="D106" s="3">
        <v>6</v>
      </c>
      <c r="E106" s="8">
        <v>49</v>
      </c>
      <c r="F106" s="8" t="s">
        <v>2</v>
      </c>
      <c r="G106" s="3">
        <v>37</v>
      </c>
      <c r="H106" s="18">
        <v>49</v>
      </c>
      <c r="I106" s="11">
        <v>6</v>
      </c>
      <c r="J106" s="11">
        <v>6.7</v>
      </c>
      <c r="K106" s="7">
        <f t="shared" si="10"/>
        <v>80.89</v>
      </c>
      <c r="L106" s="7">
        <f t="shared" si="11"/>
        <v>8.993886812718959</v>
      </c>
      <c r="M106" s="16" t="b">
        <f t="shared" si="12"/>
        <v>0</v>
      </c>
      <c r="N106" s="16" t="b">
        <f t="shared" si="13"/>
        <v>0</v>
      </c>
      <c r="O106" s="16" t="b">
        <f t="shared" si="14"/>
        <v>0</v>
      </c>
      <c r="P106" s="21" t="b">
        <f t="shared" si="15"/>
        <v>1</v>
      </c>
      <c r="Q106" s="22" t="s">
        <v>27</v>
      </c>
      <c r="R106" s="11">
        <v>0.018</v>
      </c>
      <c r="S106" s="6">
        <f t="shared" si="18"/>
        <v>76.05633802816901</v>
      </c>
      <c r="T106" s="23">
        <f t="shared" si="16"/>
        <v>3.310763742777784</v>
      </c>
      <c r="U106" s="9"/>
      <c r="V106" s="9"/>
      <c r="W106" s="9"/>
      <c r="X106" s="19" t="s">
        <v>451</v>
      </c>
      <c r="Z106" s="23">
        <f t="shared" si="17"/>
        <v>3.310763742777784</v>
      </c>
      <c r="AA106" s="23">
        <f t="shared" si="19"/>
        <v>76.05633802816901</v>
      </c>
    </row>
    <row r="107" spans="1:27" ht="12.75">
      <c r="A107" s="1" t="s">
        <v>546</v>
      </c>
      <c r="B107" s="1" t="s">
        <v>547</v>
      </c>
      <c r="C107" s="18">
        <v>13</v>
      </c>
      <c r="D107" s="3">
        <v>7</v>
      </c>
      <c r="E107" s="8">
        <v>37</v>
      </c>
      <c r="F107" s="8">
        <v>0</v>
      </c>
      <c r="G107" s="3">
        <v>56</v>
      </c>
      <c r="H107" s="18">
        <v>50</v>
      </c>
      <c r="I107" s="11">
        <v>-16</v>
      </c>
      <c r="J107" s="11">
        <v>24.2</v>
      </c>
      <c r="K107" s="7">
        <f t="shared" si="10"/>
        <v>841.64</v>
      </c>
      <c r="L107" s="7">
        <f t="shared" si="11"/>
        <v>29.011032384249962</v>
      </c>
      <c r="M107" s="16" t="b">
        <f t="shared" si="12"/>
        <v>0</v>
      </c>
      <c r="N107" s="16" t="b">
        <f t="shared" si="13"/>
        <v>1</v>
      </c>
      <c r="O107" s="16" t="b">
        <f t="shared" si="14"/>
        <v>0</v>
      </c>
      <c r="P107" s="21" t="b">
        <f t="shared" si="15"/>
        <v>0</v>
      </c>
      <c r="Q107" s="22" t="s">
        <v>8</v>
      </c>
      <c r="R107" s="11">
        <v>0.018</v>
      </c>
      <c r="S107" s="6">
        <f t="shared" si="18"/>
        <v>76.05633802816901</v>
      </c>
      <c r="T107" s="23">
        <f t="shared" si="16"/>
        <v>10.679328766123335</v>
      </c>
      <c r="U107" s="9"/>
      <c r="V107" s="9"/>
      <c r="W107" s="9"/>
      <c r="X107" s="19" t="s">
        <v>451</v>
      </c>
      <c r="Z107" s="23">
        <f t="shared" si="17"/>
        <v>10.679328766123335</v>
      </c>
      <c r="AA107" s="23">
        <f t="shared" si="19"/>
        <v>76.05633802816901</v>
      </c>
    </row>
    <row r="108" spans="1:27" ht="12.75">
      <c r="A108" s="1" t="s">
        <v>548</v>
      </c>
      <c r="B108" s="1" t="s">
        <v>549</v>
      </c>
      <c r="C108" s="18">
        <v>20</v>
      </c>
      <c r="D108" s="3">
        <v>11</v>
      </c>
      <c r="E108" s="8">
        <v>50</v>
      </c>
      <c r="F108" s="8" t="s">
        <v>2</v>
      </c>
      <c r="G108" s="3">
        <v>45</v>
      </c>
      <c r="H108" s="18">
        <v>38</v>
      </c>
      <c r="I108" s="11">
        <v>-12.6</v>
      </c>
      <c r="J108" s="11">
        <v>-14.5</v>
      </c>
      <c r="K108" s="7">
        <f t="shared" si="10"/>
        <v>369.01</v>
      </c>
      <c r="L108" s="7">
        <f t="shared" si="11"/>
        <v>19.209633000138236</v>
      </c>
      <c r="M108" s="16" t="b">
        <f t="shared" si="12"/>
        <v>1</v>
      </c>
      <c r="N108" s="16" t="b">
        <f t="shared" si="13"/>
        <v>0</v>
      </c>
      <c r="O108" s="16" t="b">
        <f t="shared" si="14"/>
        <v>0</v>
      </c>
      <c r="P108" s="21" t="b">
        <f t="shared" si="15"/>
        <v>0</v>
      </c>
      <c r="Q108" s="22" t="s">
        <v>8</v>
      </c>
      <c r="R108" s="11">
        <v>0.018</v>
      </c>
      <c r="S108" s="6">
        <f t="shared" si="18"/>
        <v>76.05633802816901</v>
      </c>
      <c r="T108" s="23">
        <f t="shared" si="16"/>
        <v>7.071309409741026</v>
      </c>
      <c r="U108" s="9"/>
      <c r="V108" s="9"/>
      <c r="W108" s="9"/>
      <c r="X108" s="19" t="s">
        <v>451</v>
      </c>
      <c r="Z108" s="23">
        <f t="shared" si="17"/>
        <v>7.071309409741026</v>
      </c>
      <c r="AA108" s="23">
        <f t="shared" si="19"/>
        <v>76.05633802816901</v>
      </c>
    </row>
    <row r="109" spans="1:27" ht="12.75">
      <c r="A109" s="1" t="s">
        <v>76</v>
      </c>
      <c r="B109" s="1" t="s">
        <v>77</v>
      </c>
      <c r="C109" s="18">
        <v>0</v>
      </c>
      <c r="D109" s="3">
        <v>56</v>
      </c>
      <c r="E109" s="8">
        <v>44</v>
      </c>
      <c r="F109" s="8">
        <v>-9</v>
      </c>
      <c r="G109" s="3">
        <v>54</v>
      </c>
      <c r="H109" s="18">
        <v>43</v>
      </c>
      <c r="I109" s="11">
        <v>6.7</v>
      </c>
      <c r="J109" s="11">
        <v>-16</v>
      </c>
      <c r="K109" s="7">
        <f t="shared" si="10"/>
        <v>300.89</v>
      </c>
      <c r="L109" s="7">
        <f t="shared" si="11"/>
        <v>17.346181135915767</v>
      </c>
      <c r="M109" s="16" t="b">
        <f t="shared" si="12"/>
        <v>0</v>
      </c>
      <c r="N109" s="16" t="b">
        <f t="shared" si="13"/>
        <v>0</v>
      </c>
      <c r="O109" s="16" t="b">
        <f t="shared" si="14"/>
        <v>1</v>
      </c>
      <c r="P109" s="21" t="b">
        <f t="shared" si="15"/>
        <v>0</v>
      </c>
      <c r="Q109" s="22" t="s">
        <v>8</v>
      </c>
      <c r="R109" s="11">
        <v>0.019</v>
      </c>
      <c r="S109" s="6">
        <f t="shared" si="18"/>
        <v>80.28169014084507</v>
      </c>
      <c r="T109" s="23">
        <f t="shared" si="16"/>
        <v>6.740090777149918</v>
      </c>
      <c r="U109" s="9"/>
      <c r="V109" s="9"/>
      <c r="W109" s="9"/>
      <c r="X109" s="19" t="s">
        <v>9</v>
      </c>
      <c r="Z109" s="23">
        <f t="shared" si="17"/>
        <v>6.740090777149918</v>
      </c>
      <c r="AA109" s="23">
        <f t="shared" si="19"/>
        <v>80.28169014084507</v>
      </c>
    </row>
    <row r="110" spans="1:27" ht="12.75">
      <c r="A110" s="1" t="s">
        <v>246</v>
      </c>
      <c r="B110" s="1" t="s">
        <v>247</v>
      </c>
      <c r="C110" s="18">
        <v>0</v>
      </c>
      <c r="D110" s="3">
        <v>18</v>
      </c>
      <c r="E110" s="8">
        <v>0</v>
      </c>
      <c r="F110" s="8" t="s">
        <v>2</v>
      </c>
      <c r="G110" s="3">
        <v>33</v>
      </c>
      <c r="H110" s="18">
        <v>45</v>
      </c>
      <c r="I110" s="11">
        <v>-2.1</v>
      </c>
      <c r="J110" s="11">
        <v>-7.3</v>
      </c>
      <c r="K110" s="7">
        <f t="shared" si="10"/>
        <v>57.7</v>
      </c>
      <c r="L110" s="7">
        <f t="shared" si="11"/>
        <v>7.5960516059331775</v>
      </c>
      <c r="M110" s="16" t="b">
        <f t="shared" si="12"/>
        <v>1</v>
      </c>
      <c r="N110" s="16" t="b">
        <f t="shared" si="13"/>
        <v>0</v>
      </c>
      <c r="O110" s="16" t="b">
        <f t="shared" si="14"/>
        <v>0</v>
      </c>
      <c r="P110" s="21" t="b">
        <f t="shared" si="15"/>
        <v>0</v>
      </c>
      <c r="Q110" s="22" t="s">
        <v>8</v>
      </c>
      <c r="R110" s="11">
        <v>0.019</v>
      </c>
      <c r="S110" s="6">
        <f t="shared" si="18"/>
        <v>80.28169014084507</v>
      </c>
      <c r="T110" s="23">
        <f t="shared" si="16"/>
        <v>2.951547488795556</v>
      </c>
      <c r="U110" s="9"/>
      <c r="V110" s="9"/>
      <c r="W110" s="9"/>
      <c r="X110" s="19" t="s">
        <v>210</v>
      </c>
      <c r="Z110" s="23">
        <f t="shared" si="17"/>
        <v>2.951547488795556</v>
      </c>
      <c r="AA110" s="23">
        <f t="shared" si="19"/>
        <v>80.28169014084507</v>
      </c>
    </row>
    <row r="111" spans="1:27" ht="12.75">
      <c r="A111" s="1" t="s">
        <v>248</v>
      </c>
      <c r="B111" s="1" t="s">
        <v>249</v>
      </c>
      <c r="C111" s="18">
        <v>2</v>
      </c>
      <c r="D111" s="3">
        <v>30</v>
      </c>
      <c r="E111" s="8">
        <v>43</v>
      </c>
      <c r="F111" s="8">
        <v>-2</v>
      </c>
      <c r="G111" s="3">
        <v>56</v>
      </c>
      <c r="H111" s="18">
        <v>20</v>
      </c>
      <c r="I111" s="11">
        <v>0.7</v>
      </c>
      <c r="J111" s="11">
        <v>-8.2</v>
      </c>
      <c r="K111" s="7">
        <f t="shared" si="10"/>
        <v>67.72999999999999</v>
      </c>
      <c r="L111" s="7">
        <f t="shared" si="11"/>
        <v>8.229823813423954</v>
      </c>
      <c r="M111" s="16" t="b">
        <f t="shared" si="12"/>
        <v>0</v>
      </c>
      <c r="N111" s="16" t="b">
        <f t="shared" si="13"/>
        <v>0</v>
      </c>
      <c r="O111" s="16" t="b">
        <f t="shared" si="14"/>
        <v>1</v>
      </c>
      <c r="P111" s="21" t="b">
        <f t="shared" si="15"/>
        <v>0</v>
      </c>
      <c r="Q111" s="22" t="s">
        <v>27</v>
      </c>
      <c r="R111" s="11">
        <v>0.019</v>
      </c>
      <c r="S111" s="6">
        <f t="shared" si="18"/>
        <v>80.28169014084507</v>
      </c>
      <c r="T111" s="23">
        <f t="shared" si="16"/>
        <v>3.197808160066761</v>
      </c>
      <c r="U111" s="9"/>
      <c r="V111" s="9"/>
      <c r="W111" s="9"/>
      <c r="X111" s="19" t="s">
        <v>210</v>
      </c>
      <c r="Z111" s="23">
        <f t="shared" si="17"/>
        <v>3.197808160066761</v>
      </c>
      <c r="AA111" s="23">
        <f t="shared" si="19"/>
        <v>80.28169014084507</v>
      </c>
    </row>
    <row r="112" spans="1:27" ht="12.75">
      <c r="A112" s="1" t="s">
        <v>550</v>
      </c>
      <c r="B112" s="1" t="s">
        <v>551</v>
      </c>
      <c r="C112" s="18">
        <v>11</v>
      </c>
      <c r="D112" s="3">
        <v>49</v>
      </c>
      <c r="E112" s="8">
        <v>5</v>
      </c>
      <c r="F112" s="8">
        <v>-9</v>
      </c>
      <c r="G112" s="3">
        <v>44</v>
      </c>
      <c r="H112" s="18">
        <v>11</v>
      </c>
      <c r="I112" s="11">
        <v>-23.2</v>
      </c>
      <c r="J112" s="11">
        <v>-0.6</v>
      </c>
      <c r="K112" s="7">
        <f t="shared" si="10"/>
        <v>538.6</v>
      </c>
      <c r="L112" s="7">
        <f t="shared" si="11"/>
        <v>23.207757323791544</v>
      </c>
      <c r="M112" s="16" t="b">
        <f t="shared" si="12"/>
        <v>1</v>
      </c>
      <c r="N112" s="16" t="b">
        <f t="shared" si="13"/>
        <v>0</v>
      </c>
      <c r="O112" s="16" t="b">
        <f t="shared" si="14"/>
        <v>0</v>
      </c>
      <c r="P112" s="21" t="b">
        <f t="shared" si="15"/>
        <v>0</v>
      </c>
      <c r="Q112" s="22" t="s">
        <v>27</v>
      </c>
      <c r="R112" s="11">
        <v>0.019</v>
      </c>
      <c r="S112" s="6">
        <f t="shared" si="18"/>
        <v>80.28169014084507</v>
      </c>
      <c r="T112" s="23">
        <f t="shared" si="16"/>
        <v>9.017684634489592</v>
      </c>
      <c r="U112" s="9"/>
      <c r="V112" s="9"/>
      <c r="W112" s="9"/>
      <c r="X112" s="19" t="s">
        <v>451</v>
      </c>
      <c r="Z112" s="23">
        <f t="shared" si="17"/>
        <v>9.017684634489592</v>
      </c>
      <c r="AA112" s="23">
        <f t="shared" si="19"/>
        <v>80.28169014084507</v>
      </c>
    </row>
    <row r="113" spans="1:27" ht="12.75">
      <c r="A113" s="1" t="s">
        <v>552</v>
      </c>
      <c r="B113" s="1" t="s">
        <v>553</v>
      </c>
      <c r="C113" s="18">
        <v>5</v>
      </c>
      <c r="D113" s="3">
        <v>55</v>
      </c>
      <c r="E113" s="8">
        <v>26</v>
      </c>
      <c r="F113" s="8" t="s">
        <v>2</v>
      </c>
      <c r="G113" s="3">
        <v>54</v>
      </c>
      <c r="H113" s="18">
        <v>34</v>
      </c>
      <c r="I113" s="11">
        <v>-4.3</v>
      </c>
      <c r="J113" s="11">
        <v>-7.3</v>
      </c>
      <c r="K113" s="7">
        <f t="shared" si="10"/>
        <v>71.78</v>
      </c>
      <c r="L113" s="7">
        <f t="shared" si="11"/>
        <v>8.472307831990053</v>
      </c>
      <c r="M113" s="16" t="b">
        <f t="shared" si="12"/>
        <v>1</v>
      </c>
      <c r="N113" s="16" t="b">
        <f t="shared" si="13"/>
        <v>0</v>
      </c>
      <c r="O113" s="16" t="b">
        <f t="shared" si="14"/>
        <v>0</v>
      </c>
      <c r="P113" s="21" t="b">
        <f t="shared" si="15"/>
        <v>0</v>
      </c>
      <c r="Q113" s="22" t="s">
        <v>27</v>
      </c>
      <c r="R113" s="11">
        <v>0.019</v>
      </c>
      <c r="S113" s="6">
        <f t="shared" si="18"/>
        <v>80.28169014084507</v>
      </c>
      <c r="T113" s="23">
        <f t="shared" si="16"/>
        <v>3.2920285699850926</v>
      </c>
      <c r="U113" s="9"/>
      <c r="V113" s="9"/>
      <c r="W113" s="9"/>
      <c r="X113" s="19" t="s">
        <v>451</v>
      </c>
      <c r="Z113" s="23">
        <f t="shared" si="17"/>
        <v>3.2920285699850926</v>
      </c>
      <c r="AA113" s="23">
        <f t="shared" si="19"/>
        <v>80.28169014084507</v>
      </c>
    </row>
    <row r="114" spans="1:27" ht="12.75">
      <c r="A114" s="1" t="s">
        <v>934</v>
      </c>
      <c r="B114" s="1" t="s">
        <v>935</v>
      </c>
      <c r="C114" s="18">
        <v>10</v>
      </c>
      <c r="D114" s="3">
        <v>23</v>
      </c>
      <c r="E114" s="8">
        <v>57</v>
      </c>
      <c r="F114" s="8">
        <v>-3</v>
      </c>
      <c r="G114" s="3">
        <v>11</v>
      </c>
      <c r="H114" s="18">
        <v>29</v>
      </c>
      <c r="I114" s="11">
        <v>-32.6</v>
      </c>
      <c r="J114" s="11">
        <v>-11.7</v>
      </c>
      <c r="K114" s="7">
        <f t="shared" si="10"/>
        <v>1199.65</v>
      </c>
      <c r="L114" s="7">
        <f t="shared" si="11"/>
        <v>34.63596396810691</v>
      </c>
      <c r="M114" s="16" t="b">
        <f t="shared" si="12"/>
        <v>1</v>
      </c>
      <c r="N114" s="16" t="b">
        <f t="shared" si="13"/>
        <v>0</v>
      </c>
      <c r="O114" s="16" t="b">
        <f t="shared" si="14"/>
        <v>0</v>
      </c>
      <c r="P114" s="21" t="b">
        <f t="shared" si="15"/>
        <v>0</v>
      </c>
      <c r="Q114" s="22" t="s">
        <v>936</v>
      </c>
      <c r="R114" s="11">
        <v>0.019</v>
      </c>
      <c r="S114" s="6">
        <f t="shared" si="18"/>
        <v>80.28169014084507</v>
      </c>
      <c r="T114" s="23">
        <f t="shared" si="16"/>
        <v>13.45826723876244</v>
      </c>
      <c r="U114" s="9"/>
      <c r="V114" s="9"/>
      <c r="W114" s="9"/>
      <c r="X114" s="19" t="s">
        <v>937</v>
      </c>
      <c r="Z114" s="23">
        <f t="shared" si="17"/>
        <v>13.45826723876244</v>
      </c>
      <c r="AA114" s="23">
        <f t="shared" si="19"/>
        <v>80.28169014084507</v>
      </c>
    </row>
    <row r="115" spans="1:27" ht="12.75">
      <c r="A115" s="1" t="s">
        <v>78</v>
      </c>
      <c r="B115" s="1" t="s">
        <v>79</v>
      </c>
      <c r="C115" s="18">
        <v>3</v>
      </c>
      <c r="D115" s="3">
        <v>12</v>
      </c>
      <c r="E115" s="8">
        <v>53</v>
      </c>
      <c r="F115" s="8" t="s">
        <v>2</v>
      </c>
      <c r="G115" s="3">
        <v>42</v>
      </c>
      <c r="H115" s="18">
        <v>34</v>
      </c>
      <c r="I115" s="11">
        <v>8.8</v>
      </c>
      <c r="J115" s="11">
        <v>-21.2</v>
      </c>
      <c r="K115" s="7">
        <f t="shared" si="10"/>
        <v>526.88</v>
      </c>
      <c r="L115" s="7">
        <f t="shared" si="11"/>
        <v>22.953866776645715</v>
      </c>
      <c r="M115" s="16" t="b">
        <f t="shared" si="12"/>
        <v>0</v>
      </c>
      <c r="N115" s="16" t="b">
        <f t="shared" si="13"/>
        <v>0</v>
      </c>
      <c r="O115" s="16" t="b">
        <f t="shared" si="14"/>
        <v>1</v>
      </c>
      <c r="P115" s="21" t="b">
        <f t="shared" si="15"/>
        <v>0</v>
      </c>
      <c r="Q115" s="22" t="s">
        <v>12</v>
      </c>
      <c r="R115" s="11">
        <v>0.0195</v>
      </c>
      <c r="S115" s="6">
        <f t="shared" si="18"/>
        <v>82.3943661971831</v>
      </c>
      <c r="T115" s="23">
        <f t="shared" si="16"/>
        <v>9.153743435407701</v>
      </c>
      <c r="U115" s="9"/>
      <c r="V115" s="9"/>
      <c r="W115" s="9"/>
      <c r="X115" s="19" t="s">
        <v>9</v>
      </c>
      <c r="Z115" s="23">
        <f t="shared" si="17"/>
        <v>9.153743435407701</v>
      </c>
      <c r="AA115" s="23">
        <f t="shared" si="19"/>
        <v>82.3943661971831</v>
      </c>
    </row>
    <row r="116" spans="1:27" ht="12.75">
      <c r="A116" s="1" t="s">
        <v>80</v>
      </c>
      <c r="B116" s="1" t="s">
        <v>81</v>
      </c>
      <c r="C116" s="18">
        <v>16</v>
      </c>
      <c r="D116" s="3">
        <v>5</v>
      </c>
      <c r="E116" s="8">
        <v>12</v>
      </c>
      <c r="F116" s="8" t="s">
        <v>2</v>
      </c>
      <c r="G116" s="3">
        <v>39</v>
      </c>
      <c r="H116" s="18">
        <v>52</v>
      </c>
      <c r="I116" s="11">
        <v>1.6</v>
      </c>
      <c r="J116" s="11">
        <v>-4.1</v>
      </c>
      <c r="K116" s="7">
        <f t="shared" si="10"/>
        <v>19.369999999999997</v>
      </c>
      <c r="L116" s="7">
        <f t="shared" si="11"/>
        <v>4.401136216933077</v>
      </c>
      <c r="M116" s="16" t="b">
        <f t="shared" si="12"/>
        <v>0</v>
      </c>
      <c r="N116" s="16" t="b">
        <f t="shared" si="13"/>
        <v>0</v>
      </c>
      <c r="O116" s="16" t="b">
        <f t="shared" si="14"/>
        <v>1</v>
      </c>
      <c r="P116" s="21" t="b">
        <f t="shared" si="15"/>
        <v>0</v>
      </c>
      <c r="Q116" s="22" t="s">
        <v>27</v>
      </c>
      <c r="R116" s="11">
        <v>0.02</v>
      </c>
      <c r="S116" s="6">
        <f t="shared" si="18"/>
        <v>84.50704225352112</v>
      </c>
      <c r="T116" s="23">
        <f t="shared" si="16"/>
        <v>1.8001267005596695</v>
      </c>
      <c r="U116" s="9"/>
      <c r="V116" s="9"/>
      <c r="W116" s="9"/>
      <c r="X116" s="19" t="s">
        <v>9</v>
      </c>
      <c r="Z116" s="23">
        <f t="shared" si="17"/>
        <v>1.8001267005596695</v>
      </c>
      <c r="AA116" s="23">
        <f t="shared" si="19"/>
        <v>84.50704225352112</v>
      </c>
    </row>
    <row r="117" spans="1:27" ht="12.75">
      <c r="A117" s="1" t="s">
        <v>554</v>
      </c>
      <c r="B117" s="1" t="s">
        <v>383</v>
      </c>
      <c r="C117" s="18">
        <v>9</v>
      </c>
      <c r="D117" s="3">
        <v>46</v>
      </c>
      <c r="E117" s="8">
        <v>49</v>
      </c>
      <c r="F117" s="8" t="s">
        <v>2</v>
      </c>
      <c r="G117" s="3">
        <v>2</v>
      </c>
      <c r="H117" s="18">
        <v>38</v>
      </c>
      <c r="I117" s="11">
        <v>3.4</v>
      </c>
      <c r="J117" s="11">
        <v>0.3</v>
      </c>
      <c r="K117" s="7">
        <f t="shared" si="10"/>
        <v>11.649999999999999</v>
      </c>
      <c r="L117" s="7">
        <f t="shared" si="11"/>
        <v>3.413209633175202</v>
      </c>
      <c r="M117" s="16" t="b">
        <f t="shared" si="12"/>
        <v>0</v>
      </c>
      <c r="N117" s="16" t="b">
        <f t="shared" si="13"/>
        <v>0</v>
      </c>
      <c r="O117" s="16" t="b">
        <f t="shared" si="14"/>
        <v>0</v>
      </c>
      <c r="P117" s="21" t="b">
        <f t="shared" si="15"/>
        <v>1</v>
      </c>
      <c r="Q117" s="22" t="s">
        <v>27</v>
      </c>
      <c r="R117" s="11">
        <v>0.02</v>
      </c>
      <c r="S117" s="6">
        <f t="shared" si="18"/>
        <v>84.50704225352112</v>
      </c>
      <c r="T117" s="23">
        <f t="shared" si="16"/>
        <v>1.3960508133437726</v>
      </c>
      <c r="U117" s="9"/>
      <c r="V117" s="9"/>
      <c r="W117" s="9"/>
      <c r="X117" s="19" t="s">
        <v>451</v>
      </c>
      <c r="Z117" s="23">
        <f t="shared" si="17"/>
        <v>1.3960508133437726</v>
      </c>
      <c r="AA117" s="23">
        <f t="shared" si="19"/>
        <v>84.50704225352112</v>
      </c>
    </row>
    <row r="118" spans="1:27" ht="12.75">
      <c r="A118" s="1" t="s">
        <v>555</v>
      </c>
      <c r="B118" s="1" t="s">
        <v>556</v>
      </c>
      <c r="C118" s="18">
        <v>5</v>
      </c>
      <c r="D118" s="3">
        <v>48</v>
      </c>
      <c r="E118" s="8">
        <v>8</v>
      </c>
      <c r="F118" s="8" t="s">
        <v>2</v>
      </c>
      <c r="G118" s="3">
        <v>15</v>
      </c>
      <c r="H118" s="18">
        <v>23</v>
      </c>
      <c r="I118" s="11">
        <v>1.6</v>
      </c>
      <c r="J118" s="11">
        <v>2.6</v>
      </c>
      <c r="K118" s="7">
        <f t="shared" si="10"/>
        <v>9.32</v>
      </c>
      <c r="L118" s="7">
        <f t="shared" si="11"/>
        <v>3.0528675044947495</v>
      </c>
      <c r="M118" s="16" t="b">
        <f t="shared" si="12"/>
        <v>0</v>
      </c>
      <c r="N118" s="16" t="b">
        <f t="shared" si="13"/>
        <v>0</v>
      </c>
      <c r="O118" s="16" t="b">
        <f t="shared" si="14"/>
        <v>0</v>
      </c>
      <c r="P118" s="21" t="b">
        <f t="shared" si="15"/>
        <v>1</v>
      </c>
      <c r="Q118" s="22" t="s">
        <v>27</v>
      </c>
      <c r="R118" s="11">
        <v>0.02</v>
      </c>
      <c r="S118" s="6">
        <f t="shared" si="18"/>
        <v>84.50704225352112</v>
      </c>
      <c r="T118" s="23">
        <f t="shared" si="16"/>
        <v>1.2486658074722186</v>
      </c>
      <c r="U118" s="9"/>
      <c r="V118" s="9"/>
      <c r="W118" s="9"/>
      <c r="X118" s="19" t="s">
        <v>451</v>
      </c>
      <c r="Z118" s="23">
        <f t="shared" si="17"/>
        <v>1.2486658074722186</v>
      </c>
      <c r="AA118" s="23">
        <f t="shared" si="19"/>
        <v>84.50704225352112</v>
      </c>
    </row>
    <row r="119" spans="1:27" ht="12.75">
      <c r="A119" s="1" t="s">
        <v>82</v>
      </c>
      <c r="B119" s="1" t="s">
        <v>83</v>
      </c>
      <c r="C119" s="18">
        <v>7</v>
      </c>
      <c r="D119" s="3">
        <v>4</v>
      </c>
      <c r="E119" s="8">
        <v>0</v>
      </c>
      <c r="F119" s="8" t="s">
        <v>2</v>
      </c>
      <c r="G119" s="3">
        <v>40</v>
      </c>
      <c r="H119" s="18">
        <v>30</v>
      </c>
      <c r="I119" s="11">
        <v>-18.3</v>
      </c>
      <c r="J119" s="11">
        <v>10.4</v>
      </c>
      <c r="K119" s="7">
        <f t="shared" si="10"/>
        <v>443.05000000000007</v>
      </c>
      <c r="L119" s="7">
        <f t="shared" si="11"/>
        <v>21.048752932181042</v>
      </c>
      <c r="M119" s="16" t="b">
        <f t="shared" si="12"/>
        <v>0</v>
      </c>
      <c r="N119" s="16" t="b">
        <f t="shared" si="13"/>
        <v>1</v>
      </c>
      <c r="O119" s="16" t="b">
        <f t="shared" si="14"/>
        <v>0</v>
      </c>
      <c r="P119" s="21" t="b">
        <f t="shared" si="15"/>
        <v>0</v>
      </c>
      <c r="Q119" s="22" t="s">
        <v>8</v>
      </c>
      <c r="R119" s="11">
        <v>0.021</v>
      </c>
      <c r="S119" s="6">
        <f t="shared" si="18"/>
        <v>88.73239436619718</v>
      </c>
      <c r="T119" s="23">
        <f t="shared" si="16"/>
        <v>9.039698231099498</v>
      </c>
      <c r="U119" s="9"/>
      <c r="V119" s="9"/>
      <c r="W119" s="9"/>
      <c r="X119" s="19" t="s">
        <v>9</v>
      </c>
      <c r="Z119" s="23">
        <f t="shared" si="17"/>
        <v>9.039698231099498</v>
      </c>
      <c r="AA119" s="23">
        <f t="shared" si="19"/>
        <v>88.73239436619718</v>
      </c>
    </row>
    <row r="120" spans="1:27" ht="12.75">
      <c r="A120" s="1" t="s">
        <v>250</v>
      </c>
      <c r="B120" s="1" t="s">
        <v>251</v>
      </c>
      <c r="C120" s="18">
        <v>10</v>
      </c>
      <c r="D120" s="3">
        <v>56</v>
      </c>
      <c r="E120" s="8">
        <v>10</v>
      </c>
      <c r="F120" s="8" t="s">
        <v>2</v>
      </c>
      <c r="G120" s="3">
        <v>23</v>
      </c>
      <c r="H120" s="18">
        <v>44</v>
      </c>
      <c r="I120" s="11">
        <v>10.7</v>
      </c>
      <c r="J120" s="11">
        <v>-6.1</v>
      </c>
      <c r="K120" s="7">
        <f t="shared" si="10"/>
        <v>151.7</v>
      </c>
      <c r="L120" s="7">
        <f t="shared" si="11"/>
        <v>12.31665539016173</v>
      </c>
      <c r="M120" s="16" t="b">
        <f t="shared" si="12"/>
        <v>0</v>
      </c>
      <c r="N120" s="16" t="b">
        <f t="shared" si="13"/>
        <v>0</v>
      </c>
      <c r="O120" s="16" t="b">
        <f t="shared" si="14"/>
        <v>1</v>
      </c>
      <c r="P120" s="21" t="b">
        <f t="shared" si="15"/>
        <v>0</v>
      </c>
      <c r="Q120" s="22" t="s">
        <v>8</v>
      </c>
      <c r="R120" s="11">
        <v>0.021</v>
      </c>
      <c r="S120" s="6">
        <f t="shared" si="18"/>
        <v>88.73239436619718</v>
      </c>
      <c r="T120" s="23">
        <f t="shared" si="16"/>
        <v>5.289569805025513</v>
      </c>
      <c r="U120" s="9"/>
      <c r="V120" s="9"/>
      <c r="W120" s="9"/>
      <c r="X120" s="19" t="s">
        <v>210</v>
      </c>
      <c r="Z120" s="23">
        <f t="shared" si="17"/>
        <v>5.289569805025513</v>
      </c>
      <c r="AA120" s="23">
        <f t="shared" si="19"/>
        <v>88.73239436619718</v>
      </c>
    </row>
    <row r="121" spans="1:27" ht="12.75">
      <c r="A121" s="1" t="s">
        <v>557</v>
      </c>
      <c r="B121" s="1" t="s">
        <v>558</v>
      </c>
      <c r="C121" s="18">
        <v>7</v>
      </c>
      <c r="D121" s="3">
        <v>15</v>
      </c>
      <c r="E121" s="8">
        <v>30</v>
      </c>
      <c r="F121" s="8" t="s">
        <v>2</v>
      </c>
      <c r="G121" s="3">
        <v>25</v>
      </c>
      <c r="H121" s="18">
        <v>42</v>
      </c>
      <c r="I121" s="11">
        <v>4.2</v>
      </c>
      <c r="J121" s="11">
        <v>-6.6</v>
      </c>
      <c r="K121" s="7">
        <f t="shared" si="10"/>
        <v>61.199999999999996</v>
      </c>
      <c r="L121" s="7">
        <f t="shared" si="11"/>
        <v>7.8230428862431785</v>
      </c>
      <c r="M121" s="16" t="b">
        <f t="shared" si="12"/>
        <v>0</v>
      </c>
      <c r="N121" s="16" t="b">
        <f t="shared" si="13"/>
        <v>0</v>
      </c>
      <c r="O121" s="16" t="b">
        <f t="shared" si="14"/>
        <v>1</v>
      </c>
      <c r="P121" s="21" t="b">
        <f t="shared" si="15"/>
        <v>0</v>
      </c>
      <c r="Q121" s="22" t="s">
        <v>27</v>
      </c>
      <c r="R121" s="11">
        <v>0.021</v>
      </c>
      <c r="S121" s="6">
        <f t="shared" si="18"/>
        <v>88.73239436619718</v>
      </c>
      <c r="T121" s="23">
        <f t="shared" si="16"/>
        <v>3.359721460384887</v>
      </c>
      <c r="U121" s="9"/>
      <c r="V121" s="9"/>
      <c r="W121" s="9"/>
      <c r="X121" s="19" t="s">
        <v>451</v>
      </c>
      <c r="Z121" s="23">
        <f t="shared" si="17"/>
        <v>3.359721460384887</v>
      </c>
      <c r="AA121" s="23">
        <f t="shared" si="19"/>
        <v>88.73239436619718</v>
      </c>
    </row>
    <row r="122" spans="1:27" ht="12.75">
      <c r="A122" s="1" t="s">
        <v>559</v>
      </c>
      <c r="B122" s="1" t="s">
        <v>560</v>
      </c>
      <c r="C122" s="18">
        <v>10</v>
      </c>
      <c r="D122" s="3">
        <v>39</v>
      </c>
      <c r="E122" s="8">
        <v>58</v>
      </c>
      <c r="F122" s="8" t="s">
        <v>2</v>
      </c>
      <c r="G122" s="3">
        <v>5</v>
      </c>
      <c r="H122" s="18">
        <v>26</v>
      </c>
      <c r="I122" s="11">
        <v>-2.7</v>
      </c>
      <c r="J122" s="11">
        <v>-1.8</v>
      </c>
      <c r="K122" s="7">
        <f t="shared" si="10"/>
        <v>10.530000000000001</v>
      </c>
      <c r="L122" s="7">
        <f t="shared" si="11"/>
        <v>3.2449961479175906</v>
      </c>
      <c r="M122" s="16" t="b">
        <f t="shared" si="12"/>
        <v>1</v>
      </c>
      <c r="N122" s="16" t="b">
        <f t="shared" si="13"/>
        <v>0</v>
      </c>
      <c r="O122" s="16" t="b">
        <f t="shared" si="14"/>
        <v>0</v>
      </c>
      <c r="P122" s="21" t="b">
        <f t="shared" si="15"/>
        <v>0</v>
      </c>
      <c r="Q122" s="22" t="s">
        <v>27</v>
      </c>
      <c r="R122" s="11">
        <v>0.021</v>
      </c>
      <c r="S122" s="6">
        <f t="shared" si="18"/>
        <v>88.73239436619718</v>
      </c>
      <c r="T122" s="23">
        <f t="shared" si="16"/>
        <v>1.3936115851028616</v>
      </c>
      <c r="U122" s="9"/>
      <c r="V122" s="9"/>
      <c r="W122" s="9"/>
      <c r="X122" s="19" t="s">
        <v>451</v>
      </c>
      <c r="Z122" s="23">
        <f t="shared" si="17"/>
        <v>1.3936115851028616</v>
      </c>
      <c r="AA122" s="23">
        <f t="shared" si="19"/>
        <v>88.73239436619718</v>
      </c>
    </row>
    <row r="123" spans="1:27" ht="12.75">
      <c r="A123" s="1" t="s">
        <v>561</v>
      </c>
      <c r="B123" s="1" t="s">
        <v>562</v>
      </c>
      <c r="C123" s="18">
        <v>21</v>
      </c>
      <c r="D123" s="3">
        <v>21</v>
      </c>
      <c r="E123" s="8">
        <v>2</v>
      </c>
      <c r="F123" s="8" t="s">
        <v>2</v>
      </c>
      <c r="G123" s="3">
        <v>10</v>
      </c>
      <c r="H123" s="18">
        <v>50</v>
      </c>
      <c r="I123" s="11">
        <v>10.6</v>
      </c>
      <c r="J123" s="11">
        <v>1.8</v>
      </c>
      <c r="K123" s="7">
        <f t="shared" si="10"/>
        <v>115.6</v>
      </c>
      <c r="L123" s="7">
        <f t="shared" si="11"/>
        <v>10.75174404457249</v>
      </c>
      <c r="M123" s="16" t="b">
        <f t="shared" si="12"/>
        <v>0</v>
      </c>
      <c r="N123" s="16" t="b">
        <f t="shared" si="13"/>
        <v>0</v>
      </c>
      <c r="O123" s="16" t="b">
        <f t="shared" si="14"/>
        <v>0</v>
      </c>
      <c r="P123" s="21" t="b">
        <f t="shared" si="15"/>
        <v>1</v>
      </c>
      <c r="Q123" s="22" t="s">
        <v>27</v>
      </c>
      <c r="R123" s="11">
        <v>0.021</v>
      </c>
      <c r="S123" s="6">
        <f t="shared" si="18"/>
        <v>88.73239436619718</v>
      </c>
      <c r="T123" s="23">
        <f t="shared" si="16"/>
        <v>4.617495484607104</v>
      </c>
      <c r="U123" s="9"/>
      <c r="V123" s="9"/>
      <c r="W123" s="9"/>
      <c r="X123" s="19" t="s">
        <v>451</v>
      </c>
      <c r="Z123" s="23">
        <f t="shared" si="17"/>
        <v>4.617495484607104</v>
      </c>
      <c r="AA123" s="23">
        <f t="shared" si="19"/>
        <v>88.73239436619718</v>
      </c>
    </row>
    <row r="124" spans="1:27" ht="12.75">
      <c r="A124" s="1" t="s">
        <v>84</v>
      </c>
      <c r="B124" s="1" t="s">
        <v>85</v>
      </c>
      <c r="C124" s="18">
        <v>22</v>
      </c>
      <c r="D124" s="3">
        <v>53</v>
      </c>
      <c r="E124" s="8">
        <v>30</v>
      </c>
      <c r="F124" s="8" t="s">
        <v>2</v>
      </c>
      <c r="G124" s="3">
        <v>38</v>
      </c>
      <c r="H124" s="18">
        <v>43</v>
      </c>
      <c r="I124" s="11">
        <v>0</v>
      </c>
      <c r="J124" s="11">
        <v>-4.7</v>
      </c>
      <c r="K124" s="7">
        <f t="shared" si="10"/>
        <v>22.090000000000003</v>
      </c>
      <c r="L124" s="7">
        <f t="shared" si="11"/>
        <v>4.7</v>
      </c>
      <c r="M124" s="16" t="b">
        <f t="shared" si="12"/>
        <v>0</v>
      </c>
      <c r="N124" s="16" t="b">
        <f t="shared" si="13"/>
        <v>0</v>
      </c>
      <c r="O124" s="16" t="b">
        <f t="shared" si="14"/>
        <v>0</v>
      </c>
      <c r="P124" s="21" t="b">
        <f t="shared" si="15"/>
        <v>0</v>
      </c>
      <c r="Q124" s="22" t="s">
        <v>27</v>
      </c>
      <c r="R124" s="11">
        <v>0.0213</v>
      </c>
      <c r="S124" s="6">
        <f t="shared" si="18"/>
        <v>90</v>
      </c>
      <c r="T124" s="23">
        <f t="shared" si="16"/>
        <v>2.04732</v>
      </c>
      <c r="U124" s="9"/>
      <c r="V124" s="9"/>
      <c r="W124" s="9"/>
      <c r="X124" s="19" t="s">
        <v>9</v>
      </c>
      <c r="Z124" s="23">
        <f t="shared" si="17"/>
        <v>2.04732</v>
      </c>
      <c r="AA124" s="23">
        <f t="shared" si="19"/>
        <v>90</v>
      </c>
    </row>
    <row r="125" spans="1:27" ht="12.75">
      <c r="A125" s="1" t="s">
        <v>966</v>
      </c>
      <c r="B125" s="1" t="s">
        <v>967</v>
      </c>
      <c r="C125" s="18">
        <v>11</v>
      </c>
      <c r="D125" s="3">
        <v>3</v>
      </c>
      <c r="E125" s="8">
        <v>12</v>
      </c>
      <c r="F125" s="8" t="s">
        <v>2</v>
      </c>
      <c r="G125" s="3">
        <v>4</v>
      </c>
      <c r="H125" s="18">
        <v>38</v>
      </c>
      <c r="I125" s="11">
        <v>1.5</v>
      </c>
      <c r="J125" s="11">
        <v>9</v>
      </c>
      <c r="K125" s="7">
        <f t="shared" si="10"/>
        <v>83.25</v>
      </c>
      <c r="L125" s="7">
        <f t="shared" si="11"/>
        <v>9.12414379544733</v>
      </c>
      <c r="M125" s="16" t="b">
        <f t="shared" si="12"/>
        <v>0</v>
      </c>
      <c r="N125" s="16" t="b">
        <f t="shared" si="13"/>
        <v>0</v>
      </c>
      <c r="O125" s="16" t="b">
        <f t="shared" si="14"/>
        <v>0</v>
      </c>
      <c r="P125" s="21" t="b">
        <f t="shared" si="15"/>
        <v>1</v>
      </c>
      <c r="Q125" s="22" t="s">
        <v>12</v>
      </c>
      <c r="R125" s="11">
        <v>0.022</v>
      </c>
      <c r="S125" s="6">
        <f t="shared" si="18"/>
        <v>92.95774647887323</v>
      </c>
      <c r="T125" s="23">
        <f t="shared" si="16"/>
        <v>4.1050936535460485</v>
      </c>
      <c r="U125" s="9"/>
      <c r="V125" s="9"/>
      <c r="W125" s="9"/>
      <c r="X125" s="19" t="s">
        <v>968</v>
      </c>
      <c r="Z125" s="23">
        <f t="shared" si="17"/>
        <v>4.1050936535460485</v>
      </c>
      <c r="AA125" s="23">
        <f t="shared" si="19"/>
        <v>92.95774647887323</v>
      </c>
    </row>
    <row r="126" spans="1:27" ht="12.75">
      <c r="A126" s="1" t="s">
        <v>252</v>
      </c>
      <c r="B126" s="1" t="s">
        <v>253</v>
      </c>
      <c r="C126" s="18">
        <v>10</v>
      </c>
      <c r="D126" s="3">
        <v>52</v>
      </c>
      <c r="E126" s="8">
        <v>31</v>
      </c>
      <c r="F126" s="8" t="s">
        <v>2</v>
      </c>
      <c r="G126" s="3">
        <v>13</v>
      </c>
      <c r="H126" s="18">
        <v>41</v>
      </c>
      <c r="I126" s="11">
        <v>11.5</v>
      </c>
      <c r="J126" s="11">
        <v>1.3</v>
      </c>
      <c r="K126" s="7">
        <f t="shared" si="10"/>
        <v>133.94</v>
      </c>
      <c r="L126" s="7">
        <f t="shared" si="11"/>
        <v>11.573245007343447</v>
      </c>
      <c r="M126" s="16" t="b">
        <f t="shared" si="12"/>
        <v>0</v>
      </c>
      <c r="N126" s="16" t="b">
        <f t="shared" si="13"/>
        <v>0</v>
      </c>
      <c r="O126" s="16" t="b">
        <f t="shared" si="14"/>
        <v>0</v>
      </c>
      <c r="P126" s="21" t="b">
        <f t="shared" si="15"/>
        <v>1</v>
      </c>
      <c r="Q126" s="22" t="s">
        <v>8</v>
      </c>
      <c r="R126" s="11">
        <v>0.022</v>
      </c>
      <c r="S126" s="6">
        <f t="shared" si="18"/>
        <v>92.95774647887323</v>
      </c>
      <c r="T126" s="23">
        <f t="shared" si="16"/>
        <v>5.206982232599704</v>
      </c>
      <c r="U126" s="9"/>
      <c r="V126" s="9"/>
      <c r="W126" s="9"/>
      <c r="X126" s="19" t="s">
        <v>210</v>
      </c>
      <c r="Z126" s="23">
        <f t="shared" si="17"/>
        <v>5.206982232599704</v>
      </c>
      <c r="AA126" s="23">
        <f t="shared" si="19"/>
        <v>92.95774647887323</v>
      </c>
    </row>
    <row r="127" spans="1:27" ht="12.75">
      <c r="A127" s="1" t="s">
        <v>254</v>
      </c>
      <c r="B127" s="1" t="s">
        <v>255</v>
      </c>
      <c r="C127" s="18">
        <v>23</v>
      </c>
      <c r="D127" s="3">
        <v>59</v>
      </c>
      <c r="E127" s="8">
        <v>31</v>
      </c>
      <c r="F127" s="8" t="s">
        <v>2</v>
      </c>
      <c r="G127" s="3">
        <v>12</v>
      </c>
      <c r="H127" s="18">
        <v>10</v>
      </c>
      <c r="I127" s="11">
        <v>-2.2</v>
      </c>
      <c r="J127" s="11">
        <v>-5.8</v>
      </c>
      <c r="K127" s="7">
        <f t="shared" si="10"/>
        <v>38.480000000000004</v>
      </c>
      <c r="L127" s="7">
        <f t="shared" si="11"/>
        <v>6.203224967708329</v>
      </c>
      <c r="M127" s="16" t="b">
        <f t="shared" si="12"/>
        <v>1</v>
      </c>
      <c r="N127" s="16" t="b">
        <f t="shared" si="13"/>
        <v>0</v>
      </c>
      <c r="O127" s="16" t="b">
        <f t="shared" si="14"/>
        <v>0</v>
      </c>
      <c r="P127" s="21" t="b">
        <f t="shared" si="15"/>
        <v>0</v>
      </c>
      <c r="Q127" s="22" t="s">
        <v>75</v>
      </c>
      <c r="R127" s="11">
        <v>0.022</v>
      </c>
      <c r="S127" s="6">
        <f t="shared" si="18"/>
        <v>92.95774647887323</v>
      </c>
      <c r="T127" s="23">
        <f t="shared" si="16"/>
        <v>2.7909270192742937</v>
      </c>
      <c r="U127" s="9"/>
      <c r="V127" s="9"/>
      <c r="W127" s="9"/>
      <c r="X127" s="19" t="s">
        <v>210</v>
      </c>
      <c r="Z127" s="23">
        <f t="shared" si="17"/>
        <v>2.7909270192742937</v>
      </c>
      <c r="AA127" s="23">
        <f t="shared" si="19"/>
        <v>92.95774647887323</v>
      </c>
    </row>
    <row r="128" spans="1:27" ht="12.75">
      <c r="A128" s="1" t="s">
        <v>563</v>
      </c>
      <c r="B128" s="1" t="s">
        <v>564</v>
      </c>
      <c r="C128" s="18">
        <v>17</v>
      </c>
      <c r="D128" s="3">
        <v>11</v>
      </c>
      <c r="E128" s="8">
        <v>3</v>
      </c>
      <c r="F128" s="8" t="s">
        <v>2</v>
      </c>
      <c r="G128" s="3">
        <v>50</v>
      </c>
      <c r="H128" s="18">
        <v>27</v>
      </c>
      <c r="I128" s="11">
        <v>-40</v>
      </c>
      <c r="J128" s="11">
        <v>49.1</v>
      </c>
      <c r="K128" s="7">
        <f t="shared" si="10"/>
        <v>4010.81</v>
      </c>
      <c r="L128" s="7">
        <f t="shared" si="11"/>
        <v>63.33095609573568</v>
      </c>
      <c r="M128" s="16" t="b">
        <f t="shared" si="12"/>
        <v>0</v>
      </c>
      <c r="N128" s="16" t="b">
        <f t="shared" si="13"/>
        <v>1</v>
      </c>
      <c r="O128" s="16" t="b">
        <f t="shared" si="14"/>
        <v>0</v>
      </c>
      <c r="P128" s="21" t="b">
        <f t="shared" si="15"/>
        <v>0</v>
      </c>
      <c r="Q128" s="22" t="s">
        <v>27</v>
      </c>
      <c r="R128" s="11">
        <v>0.022</v>
      </c>
      <c r="S128" s="6">
        <f t="shared" si="18"/>
        <v>92.95774647887323</v>
      </c>
      <c r="T128" s="23">
        <f t="shared" si="16"/>
        <v>28.493578331298313</v>
      </c>
      <c r="U128" s="9"/>
      <c r="V128" s="9"/>
      <c r="W128" s="9"/>
      <c r="X128" s="19" t="s">
        <v>451</v>
      </c>
      <c r="Z128" s="23">
        <f t="shared" si="17"/>
        <v>28.493578331298313</v>
      </c>
      <c r="AA128" s="23">
        <f t="shared" si="19"/>
        <v>92.95774647887323</v>
      </c>
    </row>
    <row r="129" spans="1:27" ht="12.75">
      <c r="A129" s="1" t="s">
        <v>565</v>
      </c>
      <c r="B129" s="1" t="s">
        <v>566</v>
      </c>
      <c r="C129" s="18">
        <v>6</v>
      </c>
      <c r="D129" s="3">
        <v>12</v>
      </c>
      <c r="E129" s="8">
        <v>25</v>
      </c>
      <c r="F129" s="8" t="s">
        <v>2</v>
      </c>
      <c r="G129" s="3">
        <v>26</v>
      </c>
      <c r="H129" s="18">
        <v>17</v>
      </c>
      <c r="I129" s="11">
        <v>-3.2</v>
      </c>
      <c r="J129" s="11">
        <v>11.3</v>
      </c>
      <c r="K129" s="7">
        <f t="shared" si="10"/>
        <v>137.93</v>
      </c>
      <c r="L129" s="7">
        <f t="shared" si="11"/>
        <v>11.744360348695029</v>
      </c>
      <c r="M129" s="16" t="b">
        <f t="shared" si="12"/>
        <v>0</v>
      </c>
      <c r="N129" s="16" t="b">
        <f t="shared" si="13"/>
        <v>1</v>
      </c>
      <c r="O129" s="16" t="b">
        <f t="shared" si="14"/>
        <v>0</v>
      </c>
      <c r="P129" s="21" t="b">
        <f t="shared" si="15"/>
        <v>0</v>
      </c>
      <c r="Q129" s="22" t="s">
        <v>8</v>
      </c>
      <c r="R129" s="11">
        <v>0.022</v>
      </c>
      <c r="S129" s="6">
        <f t="shared" si="18"/>
        <v>92.95774647887323</v>
      </c>
      <c r="T129" s="23">
        <f t="shared" si="16"/>
        <v>5.283969675756534</v>
      </c>
      <c r="U129" s="9"/>
      <c r="V129" s="9"/>
      <c r="W129" s="9"/>
      <c r="X129" s="19" t="s">
        <v>451</v>
      </c>
      <c r="Z129" s="23">
        <f t="shared" si="17"/>
        <v>5.283969675756534</v>
      </c>
      <c r="AA129" s="23">
        <f t="shared" si="19"/>
        <v>92.95774647887323</v>
      </c>
    </row>
    <row r="130" spans="1:27" ht="12.75">
      <c r="A130" s="1" t="s">
        <v>256</v>
      </c>
      <c r="B130" s="1" t="s">
        <v>257</v>
      </c>
      <c r="C130" s="18">
        <v>10</v>
      </c>
      <c r="D130" s="3">
        <v>58</v>
      </c>
      <c r="E130" s="8">
        <v>45</v>
      </c>
      <c r="F130" s="8" t="s">
        <v>2</v>
      </c>
      <c r="G130" s="3">
        <v>29</v>
      </c>
      <c r="H130" s="18">
        <v>12</v>
      </c>
      <c r="I130" s="11">
        <v>-0.1</v>
      </c>
      <c r="J130" s="11">
        <v>12.6</v>
      </c>
      <c r="K130" s="7">
        <f aca="true" t="shared" si="20" ref="K130:K193">SUMSQ(I130,J130)</f>
        <v>158.76999999999998</v>
      </c>
      <c r="L130" s="7">
        <f aca="true" t="shared" si="21" ref="L130:L193">SQRT(K130)</f>
        <v>12.600396819148196</v>
      </c>
      <c r="M130" s="16" t="b">
        <f aca="true" t="shared" si="22" ref="M130:M193">AND(I130&lt;0,J130&lt;0,(ISNUMBER(I130)),(ISNUMBER(J130)))</f>
        <v>0</v>
      </c>
      <c r="N130" s="16" t="b">
        <f aca="true" t="shared" si="23" ref="N130:N193">AND(I130&lt;0,J130&gt;0,(ISNUMBER(I130)),(ISNUMBER(J130)))</f>
        <v>1</v>
      </c>
      <c r="O130" s="16" t="b">
        <f aca="true" t="shared" si="24" ref="O130:O193">AND(I130&gt;0,J130&lt;0,(ISNUMBER(I130)),(ISNUMBER(J130)))</f>
        <v>0</v>
      </c>
      <c r="P130" s="21" t="b">
        <f aca="true" t="shared" si="25" ref="P130:P193">AND(I130&gt;0,J130&gt;0,(ISNUMBER(I130)),(ISNUMBER(J130)))</f>
        <v>0</v>
      </c>
      <c r="Q130" s="22" t="s">
        <v>27</v>
      </c>
      <c r="R130" s="11">
        <v>0.023</v>
      </c>
      <c r="S130" s="6">
        <f t="shared" si="18"/>
        <v>97.1830985915493</v>
      </c>
      <c r="T130" s="23">
        <f aca="true" t="shared" si="26" ref="T130:T193">S130*0.00484*L130</f>
        <v>5.926800734820748</v>
      </c>
      <c r="U130" s="9"/>
      <c r="V130" s="9"/>
      <c r="W130" s="9"/>
      <c r="X130" s="19" t="s">
        <v>210</v>
      </c>
      <c r="Z130" s="23">
        <f aca="true" t="shared" si="27" ref="Z130:Z193">AA130*0.00484*L130</f>
        <v>5.926800734820748</v>
      </c>
      <c r="AA130" s="23">
        <f t="shared" si="19"/>
        <v>97.1830985915493</v>
      </c>
    </row>
    <row r="131" spans="1:27" ht="12.75">
      <c r="A131" s="1" t="s">
        <v>258</v>
      </c>
      <c r="B131" s="1" t="s">
        <v>259</v>
      </c>
      <c r="C131" s="18">
        <v>13</v>
      </c>
      <c r="D131" s="3">
        <v>37</v>
      </c>
      <c r="E131" s="8">
        <v>29</v>
      </c>
      <c r="F131" s="8" t="s">
        <v>2</v>
      </c>
      <c r="G131" s="3">
        <v>6</v>
      </c>
      <c r="H131" s="18">
        <v>11</v>
      </c>
      <c r="I131" s="11">
        <v>-4.8</v>
      </c>
      <c r="J131" s="11">
        <v>9.9</v>
      </c>
      <c r="K131" s="7">
        <f t="shared" si="20"/>
        <v>121.05000000000001</v>
      </c>
      <c r="L131" s="7">
        <f t="shared" si="21"/>
        <v>11.002272492535349</v>
      </c>
      <c r="M131" s="16" t="b">
        <f t="shared" si="22"/>
        <v>0</v>
      </c>
      <c r="N131" s="16" t="b">
        <f t="shared" si="23"/>
        <v>1</v>
      </c>
      <c r="O131" s="16" t="b">
        <f t="shared" si="24"/>
        <v>0</v>
      </c>
      <c r="P131" s="21" t="b">
        <f t="shared" si="25"/>
        <v>0</v>
      </c>
      <c r="Q131" s="22" t="s">
        <v>27</v>
      </c>
      <c r="R131" s="11">
        <v>0.023</v>
      </c>
      <c r="S131" s="6">
        <f aca="true" t="shared" si="28" ref="S131:S194">((300000*R131)/71)</f>
        <v>97.1830985915493</v>
      </c>
      <c r="T131" s="23">
        <f t="shared" si="26"/>
        <v>5.1750970726860634</v>
      </c>
      <c r="U131" s="9"/>
      <c r="V131" s="9"/>
      <c r="W131" s="9"/>
      <c r="X131" s="19" t="s">
        <v>210</v>
      </c>
      <c r="Z131" s="23">
        <f t="shared" si="27"/>
        <v>5.1750970726860634</v>
      </c>
      <c r="AA131" s="23">
        <f aca="true" t="shared" si="29" ref="AA131:AA194">((300000*R131)/71)</f>
        <v>97.1830985915493</v>
      </c>
    </row>
    <row r="132" spans="1:27" ht="12.75">
      <c r="A132" s="1" t="s">
        <v>260</v>
      </c>
      <c r="B132" s="1" t="s">
        <v>261</v>
      </c>
      <c r="C132" s="18">
        <v>12</v>
      </c>
      <c r="D132" s="3">
        <v>31</v>
      </c>
      <c r="E132" s="8">
        <v>8</v>
      </c>
      <c r="F132" s="8" t="s">
        <v>2</v>
      </c>
      <c r="G132" s="3">
        <v>36</v>
      </c>
      <c r="H132" s="18">
        <v>48</v>
      </c>
      <c r="I132" s="11">
        <v>-0.6</v>
      </c>
      <c r="J132" s="11">
        <v>9</v>
      </c>
      <c r="K132" s="7">
        <f t="shared" si="20"/>
        <v>81.36</v>
      </c>
      <c r="L132" s="7">
        <f t="shared" si="21"/>
        <v>9.019977827023745</v>
      </c>
      <c r="M132" s="16" t="b">
        <f t="shared" si="22"/>
        <v>0</v>
      </c>
      <c r="N132" s="16" t="b">
        <f t="shared" si="23"/>
        <v>1</v>
      </c>
      <c r="O132" s="16" t="b">
        <f t="shared" si="24"/>
        <v>0</v>
      </c>
      <c r="P132" s="21" t="b">
        <f t="shared" si="25"/>
        <v>0</v>
      </c>
      <c r="Q132" s="22" t="s">
        <v>27</v>
      </c>
      <c r="R132" s="11">
        <v>0.023</v>
      </c>
      <c r="S132" s="6">
        <f t="shared" si="28"/>
        <v>97.1830985915493</v>
      </c>
      <c r="T132" s="23">
        <f t="shared" si="26"/>
        <v>4.242692669173028</v>
      </c>
      <c r="U132" s="9"/>
      <c r="V132" s="9"/>
      <c r="W132" s="9"/>
      <c r="X132" s="19" t="s">
        <v>210</v>
      </c>
      <c r="Z132" s="23">
        <f t="shared" si="27"/>
        <v>4.242692669173028</v>
      </c>
      <c r="AA132" s="23">
        <f t="shared" si="29"/>
        <v>97.1830985915493</v>
      </c>
    </row>
    <row r="133" spans="1:27" ht="12.75">
      <c r="A133" s="1" t="s">
        <v>262</v>
      </c>
      <c r="B133" s="1" t="s">
        <v>263</v>
      </c>
      <c r="C133" s="18">
        <v>13</v>
      </c>
      <c r="D133" s="3">
        <v>44</v>
      </c>
      <c r="E133" s="8">
        <v>33</v>
      </c>
      <c r="F133" s="8" t="s">
        <v>2</v>
      </c>
      <c r="G133" s="3">
        <v>46</v>
      </c>
      <c r="H133" s="18">
        <v>44</v>
      </c>
      <c r="I133" s="11">
        <v>12</v>
      </c>
      <c r="J133" s="11">
        <v>13.4</v>
      </c>
      <c r="K133" s="7">
        <f t="shared" si="20"/>
        <v>323.56</v>
      </c>
      <c r="L133" s="7">
        <f t="shared" si="21"/>
        <v>17.987773625437917</v>
      </c>
      <c r="M133" s="16" t="b">
        <f t="shared" si="22"/>
        <v>0</v>
      </c>
      <c r="N133" s="16" t="b">
        <f t="shared" si="23"/>
        <v>0</v>
      </c>
      <c r="O133" s="16" t="b">
        <f t="shared" si="24"/>
        <v>0</v>
      </c>
      <c r="P133" s="21" t="b">
        <f t="shared" si="25"/>
        <v>1</v>
      </c>
      <c r="Q133" s="22" t="s">
        <v>27</v>
      </c>
      <c r="R133" s="11">
        <v>0.023</v>
      </c>
      <c r="S133" s="6">
        <f t="shared" si="28"/>
        <v>97.1830985915493</v>
      </c>
      <c r="T133" s="23">
        <f t="shared" si="26"/>
        <v>8.460840675987672</v>
      </c>
      <c r="U133" s="9"/>
      <c r="V133" s="9"/>
      <c r="W133" s="9"/>
      <c r="X133" s="19" t="s">
        <v>210</v>
      </c>
      <c r="Z133" s="23">
        <f t="shared" si="27"/>
        <v>8.460840675987672</v>
      </c>
      <c r="AA133" s="23">
        <f t="shared" si="29"/>
        <v>97.1830985915493</v>
      </c>
    </row>
    <row r="134" spans="1:27" ht="12.75">
      <c r="A134" s="1" t="s">
        <v>567</v>
      </c>
      <c r="B134" s="1" t="s">
        <v>568</v>
      </c>
      <c r="C134" s="18">
        <v>3</v>
      </c>
      <c r="D134" s="3">
        <v>18</v>
      </c>
      <c r="E134" s="8">
        <v>39</v>
      </c>
      <c r="F134" s="8" t="s">
        <v>2</v>
      </c>
      <c r="G134" s="3">
        <v>36</v>
      </c>
      <c r="H134" s="18">
        <v>32</v>
      </c>
      <c r="I134" s="11">
        <v>2.5</v>
      </c>
      <c r="J134" s="11">
        <v>-8.6</v>
      </c>
      <c r="K134" s="7">
        <f t="shared" si="20"/>
        <v>80.21</v>
      </c>
      <c r="L134" s="7">
        <f t="shared" si="21"/>
        <v>8.956003573022958</v>
      </c>
      <c r="M134" s="16" t="b">
        <f t="shared" si="22"/>
        <v>0</v>
      </c>
      <c r="N134" s="16" t="b">
        <f t="shared" si="23"/>
        <v>0</v>
      </c>
      <c r="O134" s="16" t="b">
        <f t="shared" si="24"/>
        <v>1</v>
      </c>
      <c r="P134" s="21" t="b">
        <f t="shared" si="25"/>
        <v>0</v>
      </c>
      <c r="Q134" s="22" t="s">
        <v>8</v>
      </c>
      <c r="R134" s="11">
        <v>0.023</v>
      </c>
      <c r="S134" s="6">
        <f t="shared" si="28"/>
        <v>97.1830985915493</v>
      </c>
      <c r="T134" s="23">
        <f t="shared" si="26"/>
        <v>4.212601342601052</v>
      </c>
      <c r="U134" s="9"/>
      <c r="V134" s="9"/>
      <c r="W134" s="9"/>
      <c r="X134" s="19" t="s">
        <v>451</v>
      </c>
      <c r="Z134" s="23">
        <f t="shared" si="27"/>
        <v>4.212601342601052</v>
      </c>
      <c r="AA134" s="23">
        <f t="shared" si="29"/>
        <v>97.1830985915493</v>
      </c>
    </row>
    <row r="135" spans="1:27" ht="12.75">
      <c r="A135" s="1" t="s">
        <v>569</v>
      </c>
      <c r="B135" s="1" t="s">
        <v>570</v>
      </c>
      <c r="C135" s="18">
        <v>18</v>
      </c>
      <c r="D135" s="3">
        <v>10</v>
      </c>
      <c r="E135" s="8">
        <v>50</v>
      </c>
      <c r="F135" s="8" t="s">
        <v>2</v>
      </c>
      <c r="G135" s="3">
        <v>6</v>
      </c>
      <c r="H135" s="18">
        <v>32</v>
      </c>
      <c r="I135" s="11">
        <v>-26</v>
      </c>
      <c r="J135" s="11">
        <v>91.3</v>
      </c>
      <c r="K135" s="7">
        <f t="shared" si="20"/>
        <v>9011.689999999999</v>
      </c>
      <c r="L135" s="7">
        <f t="shared" si="21"/>
        <v>94.92992152108837</v>
      </c>
      <c r="M135" s="16" t="b">
        <f t="shared" si="22"/>
        <v>0</v>
      </c>
      <c r="N135" s="16" t="b">
        <f t="shared" si="23"/>
        <v>1</v>
      </c>
      <c r="O135" s="16" t="b">
        <f t="shared" si="24"/>
        <v>0</v>
      </c>
      <c r="P135" s="21" t="b">
        <f t="shared" si="25"/>
        <v>0</v>
      </c>
      <c r="Q135" s="22" t="s">
        <v>27</v>
      </c>
      <c r="R135" s="11">
        <v>0.023</v>
      </c>
      <c r="S135" s="6">
        <f t="shared" si="28"/>
        <v>97.1830985915493</v>
      </c>
      <c r="T135" s="23">
        <f t="shared" si="26"/>
        <v>44.651826184764325</v>
      </c>
      <c r="U135" s="9"/>
      <c r="V135" s="9"/>
      <c r="W135" s="9"/>
      <c r="X135" s="19" t="s">
        <v>451</v>
      </c>
      <c r="Z135" s="23">
        <f t="shared" si="27"/>
        <v>44.651826184764325</v>
      </c>
      <c r="AA135" s="23">
        <f t="shared" si="29"/>
        <v>97.1830985915493</v>
      </c>
    </row>
    <row r="136" spans="1:27" ht="12.75">
      <c r="A136" s="1" t="s">
        <v>571</v>
      </c>
      <c r="B136" s="1" t="s">
        <v>572</v>
      </c>
      <c r="C136" s="18">
        <v>10</v>
      </c>
      <c r="D136" s="3">
        <v>48</v>
      </c>
      <c r="E136" s="8">
        <v>34</v>
      </c>
      <c r="F136" s="8" t="s">
        <v>2</v>
      </c>
      <c r="G136" s="3">
        <v>22</v>
      </c>
      <c r="H136" s="18">
        <v>29</v>
      </c>
      <c r="I136" s="11">
        <v>6.1</v>
      </c>
      <c r="J136" s="11">
        <v>-0.3</v>
      </c>
      <c r="K136" s="7">
        <f t="shared" si="20"/>
        <v>37.3</v>
      </c>
      <c r="L136" s="7">
        <f t="shared" si="21"/>
        <v>6.107372593840988</v>
      </c>
      <c r="M136" s="16" t="b">
        <f t="shared" si="22"/>
        <v>0</v>
      </c>
      <c r="N136" s="16" t="b">
        <f t="shared" si="23"/>
        <v>0</v>
      </c>
      <c r="O136" s="16" t="b">
        <f t="shared" si="24"/>
        <v>1</v>
      </c>
      <c r="P136" s="21" t="b">
        <f t="shared" si="25"/>
        <v>0</v>
      </c>
      <c r="Q136" s="22" t="s">
        <v>398</v>
      </c>
      <c r="R136" s="11">
        <v>0.023</v>
      </c>
      <c r="S136" s="6">
        <f t="shared" si="28"/>
        <v>97.1830985915493</v>
      </c>
      <c r="T136" s="23">
        <f t="shared" si="26"/>
        <v>2.872701621745262</v>
      </c>
      <c r="U136" s="9"/>
      <c r="V136" s="9"/>
      <c r="W136" s="9"/>
      <c r="X136" s="19" t="s">
        <v>451</v>
      </c>
      <c r="Z136" s="23">
        <f t="shared" si="27"/>
        <v>2.872701621745262</v>
      </c>
      <c r="AA136" s="23">
        <f t="shared" si="29"/>
        <v>97.1830985915493</v>
      </c>
    </row>
    <row r="137" spans="1:27" ht="12.75">
      <c r="A137" s="1" t="s">
        <v>573</v>
      </c>
      <c r="B137" s="1" t="s">
        <v>574</v>
      </c>
      <c r="C137" s="18">
        <v>11</v>
      </c>
      <c r="D137" s="3">
        <v>26</v>
      </c>
      <c r="E137" s="8">
        <v>2</v>
      </c>
      <c r="F137" s="8" t="s">
        <v>2</v>
      </c>
      <c r="G137" s="3">
        <v>59</v>
      </c>
      <c r="H137" s="18">
        <v>3</v>
      </c>
      <c r="I137" s="11">
        <v>0.3</v>
      </c>
      <c r="J137" s="11">
        <v>-12.5</v>
      </c>
      <c r="K137" s="7">
        <f t="shared" si="20"/>
        <v>156.34</v>
      </c>
      <c r="L137" s="7">
        <f t="shared" si="21"/>
        <v>12.503599481749246</v>
      </c>
      <c r="M137" s="16" t="b">
        <f t="shared" si="22"/>
        <v>0</v>
      </c>
      <c r="N137" s="16" t="b">
        <f t="shared" si="23"/>
        <v>0</v>
      </c>
      <c r="O137" s="16" t="b">
        <f t="shared" si="24"/>
        <v>1</v>
      </c>
      <c r="P137" s="21" t="b">
        <f t="shared" si="25"/>
        <v>0</v>
      </c>
      <c r="Q137" s="22" t="s">
        <v>27</v>
      </c>
      <c r="R137" s="11">
        <v>0.023</v>
      </c>
      <c r="S137" s="6">
        <f t="shared" si="28"/>
        <v>97.1830985915493</v>
      </c>
      <c r="T137" s="23">
        <f t="shared" si="26"/>
        <v>5.881270539330955</v>
      </c>
      <c r="U137" s="9"/>
      <c r="V137" s="9"/>
      <c r="W137" s="9"/>
      <c r="X137" s="19" t="s">
        <v>451</v>
      </c>
      <c r="Z137" s="23">
        <f t="shared" si="27"/>
        <v>5.881270539330955</v>
      </c>
      <c r="AA137" s="23">
        <f t="shared" si="29"/>
        <v>97.1830985915493</v>
      </c>
    </row>
    <row r="138" spans="1:27" ht="12.75">
      <c r="A138" s="1" t="s">
        <v>86</v>
      </c>
      <c r="B138" s="1" t="s">
        <v>87</v>
      </c>
      <c r="C138" s="18">
        <v>16</v>
      </c>
      <c r="D138" s="3">
        <v>52</v>
      </c>
      <c r="E138" s="8">
        <v>58</v>
      </c>
      <c r="F138" s="8" t="s">
        <v>2</v>
      </c>
      <c r="G138" s="3">
        <v>23</v>
      </c>
      <c r="H138" s="18">
        <v>51</v>
      </c>
      <c r="I138" s="11">
        <v>-12</v>
      </c>
      <c r="J138" s="11">
        <v>11.4</v>
      </c>
      <c r="K138" s="7">
        <f t="shared" si="20"/>
        <v>273.96000000000004</v>
      </c>
      <c r="L138" s="7">
        <f t="shared" si="21"/>
        <v>16.551737068960467</v>
      </c>
      <c r="M138" s="16" t="b">
        <f t="shared" si="22"/>
        <v>0</v>
      </c>
      <c r="N138" s="16" t="b">
        <f t="shared" si="23"/>
        <v>1</v>
      </c>
      <c r="O138" s="16" t="b">
        <f t="shared" si="24"/>
        <v>0</v>
      </c>
      <c r="P138" s="21" t="b">
        <f t="shared" si="25"/>
        <v>0</v>
      </c>
      <c r="Q138" s="22" t="s">
        <v>75</v>
      </c>
      <c r="R138" s="11">
        <v>0.024</v>
      </c>
      <c r="S138" s="6">
        <f t="shared" si="28"/>
        <v>101.40845070422536</v>
      </c>
      <c r="T138" s="23">
        <f t="shared" si="26"/>
        <v>8.123872301114568</v>
      </c>
      <c r="U138" s="9"/>
      <c r="V138" s="9"/>
      <c r="W138" s="9"/>
      <c r="X138" s="19" t="s">
        <v>9</v>
      </c>
      <c r="Z138" s="23">
        <f t="shared" si="27"/>
        <v>8.123872301114568</v>
      </c>
      <c r="AA138" s="23">
        <f t="shared" si="29"/>
        <v>101.40845070422536</v>
      </c>
    </row>
    <row r="139" spans="1:27" ht="12.75">
      <c r="A139" s="1" t="s">
        <v>88</v>
      </c>
      <c r="B139" s="1" t="s">
        <v>89</v>
      </c>
      <c r="C139" s="18">
        <v>17</v>
      </c>
      <c r="D139" s="3">
        <v>57</v>
      </c>
      <c r="E139" s="8">
        <v>40</v>
      </c>
      <c r="F139" s="8" t="s">
        <v>2</v>
      </c>
      <c r="G139" s="3">
        <v>49</v>
      </c>
      <c r="H139" s="18">
        <v>58</v>
      </c>
      <c r="I139" s="11">
        <v>-7.2</v>
      </c>
      <c r="J139" s="11">
        <v>7.2</v>
      </c>
      <c r="K139" s="7">
        <f t="shared" si="20"/>
        <v>103.68</v>
      </c>
      <c r="L139" s="7">
        <f t="shared" si="21"/>
        <v>10.182337649086284</v>
      </c>
      <c r="M139" s="16" t="b">
        <f t="shared" si="22"/>
        <v>0</v>
      </c>
      <c r="N139" s="16" t="b">
        <f t="shared" si="23"/>
        <v>1</v>
      </c>
      <c r="O139" s="16" t="b">
        <f t="shared" si="24"/>
        <v>0</v>
      </c>
      <c r="P139" s="21" t="b">
        <f t="shared" si="25"/>
        <v>0</v>
      </c>
      <c r="Q139" s="22" t="s">
        <v>27</v>
      </c>
      <c r="R139" s="11">
        <v>0.024</v>
      </c>
      <c r="S139" s="6">
        <f t="shared" si="28"/>
        <v>101.40845070422536</v>
      </c>
      <c r="T139" s="23">
        <f t="shared" si="26"/>
        <v>4.997663414019138</v>
      </c>
      <c r="U139" s="9"/>
      <c r="V139" s="9"/>
      <c r="W139" s="9"/>
      <c r="X139" s="19" t="s">
        <v>9</v>
      </c>
      <c r="Z139" s="23">
        <f t="shared" si="27"/>
        <v>4.997663414019138</v>
      </c>
      <c r="AA139" s="23">
        <f t="shared" si="29"/>
        <v>101.40845070422536</v>
      </c>
    </row>
    <row r="140" spans="1:27" ht="12.75">
      <c r="A140" s="1" t="s">
        <v>264</v>
      </c>
      <c r="B140" s="1" t="s">
        <v>180</v>
      </c>
      <c r="C140" s="18">
        <v>0</v>
      </c>
      <c r="D140" s="3">
        <v>3</v>
      </c>
      <c r="E140" s="8">
        <v>4</v>
      </c>
      <c r="F140" s="8">
        <v>-1</v>
      </c>
      <c r="G140" s="3">
        <v>54</v>
      </c>
      <c r="H140" s="18">
        <v>46</v>
      </c>
      <c r="I140" s="11">
        <v>5.6</v>
      </c>
      <c r="J140" s="11">
        <v>24.5</v>
      </c>
      <c r="K140" s="7">
        <f t="shared" si="20"/>
        <v>631.61</v>
      </c>
      <c r="L140" s="7">
        <f t="shared" si="21"/>
        <v>25.13185229942274</v>
      </c>
      <c r="M140" s="16" t="b">
        <f t="shared" si="22"/>
        <v>0</v>
      </c>
      <c r="N140" s="16" t="b">
        <f t="shared" si="23"/>
        <v>0</v>
      </c>
      <c r="O140" s="16" t="b">
        <f t="shared" si="24"/>
        <v>0</v>
      </c>
      <c r="P140" s="21" t="b">
        <f t="shared" si="25"/>
        <v>1</v>
      </c>
      <c r="Q140" s="22" t="s">
        <v>27</v>
      </c>
      <c r="R140" s="11">
        <v>0.024</v>
      </c>
      <c r="S140" s="6">
        <f t="shared" si="28"/>
        <v>101.40845070422536</v>
      </c>
      <c r="T140" s="23">
        <f t="shared" si="26"/>
        <v>12.335137872257516</v>
      </c>
      <c r="U140" s="9"/>
      <c r="V140" s="9"/>
      <c r="W140" s="9"/>
      <c r="X140" s="19" t="s">
        <v>210</v>
      </c>
      <c r="Z140" s="23">
        <f t="shared" si="27"/>
        <v>12.335137872257516</v>
      </c>
      <c r="AA140" s="23">
        <f t="shared" si="29"/>
        <v>101.40845070422536</v>
      </c>
    </row>
    <row r="141" spans="1:27" ht="12.75">
      <c r="A141" s="1" t="s">
        <v>265</v>
      </c>
      <c r="B141" s="1" t="s">
        <v>266</v>
      </c>
      <c r="C141" s="18">
        <v>8</v>
      </c>
      <c r="D141" s="3">
        <v>29</v>
      </c>
      <c r="E141" s="8">
        <v>48</v>
      </c>
      <c r="F141" s="8" t="s">
        <v>2</v>
      </c>
      <c r="G141" s="3">
        <v>46</v>
      </c>
      <c r="H141" s="18">
        <v>23</v>
      </c>
      <c r="I141" s="11">
        <v>-26.9</v>
      </c>
      <c r="J141" s="11">
        <v>26.4</v>
      </c>
      <c r="K141" s="7">
        <f t="shared" si="20"/>
        <v>1420.5699999999997</v>
      </c>
      <c r="L141" s="7">
        <f t="shared" si="21"/>
        <v>37.69044971872848</v>
      </c>
      <c r="M141" s="16" t="b">
        <f t="shared" si="22"/>
        <v>0</v>
      </c>
      <c r="N141" s="16" t="b">
        <f t="shared" si="23"/>
        <v>1</v>
      </c>
      <c r="O141" s="16" t="b">
        <f t="shared" si="24"/>
        <v>0</v>
      </c>
      <c r="P141" s="21" t="b">
        <f t="shared" si="25"/>
        <v>0</v>
      </c>
      <c r="Q141" s="22" t="s">
        <v>8</v>
      </c>
      <c r="R141" s="11">
        <v>0.024</v>
      </c>
      <c r="S141" s="6">
        <f t="shared" si="28"/>
        <v>101.40845070422536</v>
      </c>
      <c r="T141" s="23">
        <f t="shared" si="26"/>
        <v>18.499109743637323</v>
      </c>
      <c r="U141" s="9"/>
      <c r="V141" s="9"/>
      <c r="W141" s="9"/>
      <c r="X141" s="19" t="s">
        <v>210</v>
      </c>
      <c r="Z141" s="23">
        <f t="shared" si="27"/>
        <v>18.499109743637323</v>
      </c>
      <c r="AA141" s="23">
        <f t="shared" si="29"/>
        <v>101.40845070422536</v>
      </c>
    </row>
    <row r="142" spans="1:27" ht="12.75">
      <c r="A142" s="1" t="s">
        <v>267</v>
      </c>
      <c r="B142" s="1" t="s">
        <v>268</v>
      </c>
      <c r="C142" s="18">
        <v>17</v>
      </c>
      <c r="D142" s="3">
        <v>42</v>
      </c>
      <c r="E142" s="8">
        <v>3</v>
      </c>
      <c r="F142" s="8" t="s">
        <v>2</v>
      </c>
      <c r="G142" s="3">
        <v>37</v>
      </c>
      <c r="H142" s="18">
        <v>12</v>
      </c>
      <c r="I142" s="11">
        <v>-0.6</v>
      </c>
      <c r="J142" s="11">
        <v>-4.2</v>
      </c>
      <c r="K142" s="7">
        <f t="shared" si="20"/>
        <v>18</v>
      </c>
      <c r="L142" s="7">
        <f t="shared" si="21"/>
        <v>4.242640687119285</v>
      </c>
      <c r="M142" s="16" t="b">
        <f t="shared" si="22"/>
        <v>1</v>
      </c>
      <c r="N142" s="16" t="b">
        <f t="shared" si="23"/>
        <v>0</v>
      </c>
      <c r="O142" s="16" t="b">
        <f t="shared" si="24"/>
        <v>0</v>
      </c>
      <c r="P142" s="21" t="b">
        <f t="shared" si="25"/>
        <v>0</v>
      </c>
      <c r="Q142" s="22" t="s">
        <v>8</v>
      </c>
      <c r="R142" s="11">
        <v>0.024</v>
      </c>
      <c r="S142" s="6">
        <f t="shared" si="28"/>
        <v>101.40845070422536</v>
      </c>
      <c r="T142" s="23">
        <f t="shared" si="26"/>
        <v>2.0823597558413076</v>
      </c>
      <c r="U142" s="9"/>
      <c r="V142" s="9"/>
      <c r="W142" s="9"/>
      <c r="X142" s="19" t="s">
        <v>210</v>
      </c>
      <c r="Z142" s="23">
        <f t="shared" si="27"/>
        <v>2.0823597558413076</v>
      </c>
      <c r="AA142" s="23">
        <f t="shared" si="29"/>
        <v>101.40845070422536</v>
      </c>
    </row>
    <row r="143" spans="1:27" ht="12.75">
      <c r="A143" s="1" t="s">
        <v>269</v>
      </c>
      <c r="B143" s="1" t="s">
        <v>270</v>
      </c>
      <c r="C143" s="18">
        <v>11</v>
      </c>
      <c r="D143" s="3">
        <v>40</v>
      </c>
      <c r="E143" s="8">
        <v>58</v>
      </c>
      <c r="F143" s="8">
        <v>-22</v>
      </c>
      <c r="G143" s="3">
        <v>28</v>
      </c>
      <c r="H143" s="18">
        <v>54</v>
      </c>
      <c r="I143" s="11">
        <v>-15.9</v>
      </c>
      <c r="J143" s="11">
        <v>12.6</v>
      </c>
      <c r="K143" s="7">
        <f t="shared" si="20"/>
        <v>411.57</v>
      </c>
      <c r="L143" s="7">
        <f t="shared" si="21"/>
        <v>20.287188075236056</v>
      </c>
      <c r="M143" s="16" t="b">
        <f t="shared" si="22"/>
        <v>0</v>
      </c>
      <c r="N143" s="16" t="b">
        <f t="shared" si="23"/>
        <v>1</v>
      </c>
      <c r="O143" s="16" t="b">
        <f t="shared" si="24"/>
        <v>0</v>
      </c>
      <c r="P143" s="21" t="b">
        <f t="shared" si="25"/>
        <v>0</v>
      </c>
      <c r="Q143" s="22" t="s">
        <v>27</v>
      </c>
      <c r="R143" s="11">
        <v>0.024</v>
      </c>
      <c r="S143" s="6">
        <f t="shared" si="28"/>
        <v>101.40845070422536</v>
      </c>
      <c r="T143" s="23">
        <f t="shared" si="26"/>
        <v>9.957294789377832</v>
      </c>
      <c r="U143" s="9"/>
      <c r="V143" s="9"/>
      <c r="W143" s="9"/>
      <c r="X143" s="19" t="s">
        <v>210</v>
      </c>
      <c r="Z143" s="23">
        <f t="shared" si="27"/>
        <v>9.957294789377832</v>
      </c>
      <c r="AA143" s="23">
        <f t="shared" si="29"/>
        <v>101.40845070422536</v>
      </c>
    </row>
    <row r="144" spans="1:27" ht="12.75">
      <c r="A144" s="1" t="s">
        <v>575</v>
      </c>
      <c r="B144" s="1" t="s">
        <v>576</v>
      </c>
      <c r="C144" s="18">
        <v>22</v>
      </c>
      <c r="D144" s="3">
        <v>58</v>
      </c>
      <c r="E144" s="8">
        <v>25</v>
      </c>
      <c r="F144" s="8" t="s">
        <v>2</v>
      </c>
      <c r="G144" s="3">
        <v>38</v>
      </c>
      <c r="H144" s="18">
        <v>27</v>
      </c>
      <c r="I144" s="11">
        <v>5.8</v>
      </c>
      <c r="J144" s="11">
        <v>5.5</v>
      </c>
      <c r="K144" s="7">
        <f t="shared" si="20"/>
        <v>63.89</v>
      </c>
      <c r="L144" s="7">
        <f t="shared" si="21"/>
        <v>7.993122043357026</v>
      </c>
      <c r="M144" s="16" t="b">
        <f t="shared" si="22"/>
        <v>0</v>
      </c>
      <c r="N144" s="16" t="b">
        <f t="shared" si="23"/>
        <v>0</v>
      </c>
      <c r="O144" s="16" t="b">
        <f t="shared" si="24"/>
        <v>0</v>
      </c>
      <c r="P144" s="21" t="b">
        <f t="shared" si="25"/>
        <v>1</v>
      </c>
      <c r="Q144" s="22" t="s">
        <v>27</v>
      </c>
      <c r="R144" s="11">
        <v>0.024</v>
      </c>
      <c r="S144" s="6">
        <f t="shared" si="28"/>
        <v>101.40845070422536</v>
      </c>
      <c r="T144" s="23">
        <f t="shared" si="26"/>
        <v>3.9231593939000793</v>
      </c>
      <c r="U144" s="9"/>
      <c r="V144" s="9"/>
      <c r="W144" s="9"/>
      <c r="X144" s="19" t="s">
        <v>451</v>
      </c>
      <c r="Z144" s="23">
        <f t="shared" si="27"/>
        <v>3.9231593939000793</v>
      </c>
      <c r="AA144" s="23">
        <f t="shared" si="29"/>
        <v>101.40845070422536</v>
      </c>
    </row>
    <row r="145" spans="1:27" ht="12.75">
      <c r="A145" s="1" t="s">
        <v>577</v>
      </c>
      <c r="B145" s="1" t="s">
        <v>578</v>
      </c>
      <c r="C145" s="18">
        <v>12</v>
      </c>
      <c r="D145" s="3">
        <v>55</v>
      </c>
      <c r="E145" s="8">
        <v>41</v>
      </c>
      <c r="F145" s="8" t="s">
        <v>2</v>
      </c>
      <c r="G145" s="3">
        <v>15</v>
      </c>
      <c r="H145" s="18">
        <v>4</v>
      </c>
      <c r="I145" s="11">
        <v>1.5</v>
      </c>
      <c r="J145" s="11">
        <v>6</v>
      </c>
      <c r="K145" s="7">
        <f t="shared" si="20"/>
        <v>38.25</v>
      </c>
      <c r="L145" s="7">
        <f t="shared" si="21"/>
        <v>6.18465843842649</v>
      </c>
      <c r="M145" s="16" t="b">
        <f t="shared" si="22"/>
        <v>0</v>
      </c>
      <c r="N145" s="16" t="b">
        <f t="shared" si="23"/>
        <v>0</v>
      </c>
      <c r="O145" s="16" t="b">
        <f t="shared" si="24"/>
        <v>0</v>
      </c>
      <c r="P145" s="21" t="b">
        <f t="shared" si="25"/>
        <v>1</v>
      </c>
      <c r="Q145" s="22" t="s">
        <v>420</v>
      </c>
      <c r="R145" s="11">
        <v>0.024</v>
      </c>
      <c r="S145" s="6">
        <f t="shared" si="28"/>
        <v>101.40845070422536</v>
      </c>
      <c r="T145" s="23">
        <f t="shared" si="26"/>
        <v>3.0355348910181172</v>
      </c>
      <c r="U145" s="9"/>
      <c r="V145" s="9"/>
      <c r="W145" s="9"/>
      <c r="X145" s="19" t="s">
        <v>451</v>
      </c>
      <c r="Z145" s="23">
        <f t="shared" si="27"/>
        <v>3.0355348910181172</v>
      </c>
      <c r="AA145" s="23">
        <f t="shared" si="29"/>
        <v>101.40845070422536</v>
      </c>
    </row>
    <row r="146" spans="1:27" ht="12.75">
      <c r="A146" s="1" t="s">
        <v>579</v>
      </c>
      <c r="B146" s="1" t="s">
        <v>580</v>
      </c>
      <c r="C146" s="18">
        <v>10</v>
      </c>
      <c r="D146" s="3">
        <v>15</v>
      </c>
      <c r="E146" s="8">
        <v>42</v>
      </c>
      <c r="F146" s="8" t="s">
        <v>2</v>
      </c>
      <c r="G146" s="3">
        <v>40</v>
      </c>
      <c r="H146" s="18">
        <v>7</v>
      </c>
      <c r="I146" s="11">
        <v>4</v>
      </c>
      <c r="J146" s="11">
        <v>-0.6</v>
      </c>
      <c r="K146" s="7">
        <f t="shared" si="20"/>
        <v>16.36</v>
      </c>
      <c r="L146" s="7">
        <f t="shared" si="21"/>
        <v>4.044749683231337</v>
      </c>
      <c r="M146" s="16" t="b">
        <f t="shared" si="22"/>
        <v>0</v>
      </c>
      <c r="N146" s="16" t="b">
        <f t="shared" si="23"/>
        <v>0</v>
      </c>
      <c r="O146" s="16" t="b">
        <f t="shared" si="24"/>
        <v>1</v>
      </c>
      <c r="P146" s="21" t="b">
        <f t="shared" si="25"/>
        <v>0</v>
      </c>
      <c r="Q146" s="22" t="s">
        <v>27</v>
      </c>
      <c r="R146" s="11">
        <v>0.024</v>
      </c>
      <c r="S146" s="6">
        <f t="shared" si="28"/>
        <v>101.40845070422536</v>
      </c>
      <c r="T146" s="23">
        <f t="shared" si="26"/>
        <v>1.9852315064964172</v>
      </c>
      <c r="U146" s="9"/>
      <c r="V146" s="9"/>
      <c r="W146" s="9"/>
      <c r="X146" s="19" t="s">
        <v>451</v>
      </c>
      <c r="Z146" s="23">
        <f t="shared" si="27"/>
        <v>1.9852315064964172</v>
      </c>
      <c r="AA146" s="23">
        <f t="shared" si="29"/>
        <v>101.40845070422536</v>
      </c>
    </row>
    <row r="147" spans="1:27" ht="12.75">
      <c r="A147" s="1" t="s">
        <v>581</v>
      </c>
      <c r="B147" s="1" t="s">
        <v>582</v>
      </c>
      <c r="C147" s="18">
        <v>23</v>
      </c>
      <c r="D147" s="3">
        <v>51</v>
      </c>
      <c r="E147" s="8">
        <v>30</v>
      </c>
      <c r="F147" s="8">
        <v>-13</v>
      </c>
      <c r="G147" s="3">
        <v>22</v>
      </c>
      <c r="H147" s="18">
        <v>46</v>
      </c>
      <c r="I147" s="11">
        <v>7</v>
      </c>
      <c r="J147" s="11">
        <v>-10</v>
      </c>
      <c r="K147" s="7">
        <f t="shared" si="20"/>
        <v>149</v>
      </c>
      <c r="L147" s="7">
        <f t="shared" si="21"/>
        <v>12.206555615733702</v>
      </c>
      <c r="M147" s="16" t="b">
        <f t="shared" si="22"/>
        <v>0</v>
      </c>
      <c r="N147" s="16" t="b">
        <f t="shared" si="23"/>
        <v>0</v>
      </c>
      <c r="O147" s="16" t="b">
        <f t="shared" si="24"/>
        <v>1</v>
      </c>
      <c r="P147" s="21" t="b">
        <f t="shared" si="25"/>
        <v>0</v>
      </c>
      <c r="Q147" s="22" t="s">
        <v>27</v>
      </c>
      <c r="R147" s="11">
        <v>0.024</v>
      </c>
      <c r="S147" s="6">
        <f t="shared" si="28"/>
        <v>101.40845070422536</v>
      </c>
      <c r="T147" s="23">
        <f t="shared" si="26"/>
        <v>5.991183804184338</v>
      </c>
      <c r="U147" s="9"/>
      <c r="V147" s="9"/>
      <c r="W147" s="9"/>
      <c r="X147" s="19" t="s">
        <v>451</v>
      </c>
      <c r="Z147" s="23">
        <f t="shared" si="27"/>
        <v>5.991183804184338</v>
      </c>
      <c r="AA147" s="23">
        <f t="shared" si="29"/>
        <v>101.40845070422536</v>
      </c>
    </row>
    <row r="148" spans="1:27" ht="12.75">
      <c r="A148" s="1" t="s">
        <v>583</v>
      </c>
      <c r="B148" s="1" t="s">
        <v>81</v>
      </c>
      <c r="C148" s="18">
        <v>13</v>
      </c>
      <c r="D148" s="3">
        <v>10</v>
      </c>
      <c r="E148" s="8">
        <v>32</v>
      </c>
      <c r="F148" s="8">
        <v>-21</v>
      </c>
      <c r="G148" s="3">
        <v>39</v>
      </c>
      <c r="H148" s="18">
        <v>50</v>
      </c>
      <c r="I148" s="11">
        <v>6.4</v>
      </c>
      <c r="J148" s="11">
        <v>-2.2</v>
      </c>
      <c r="K148" s="7">
        <f t="shared" si="20"/>
        <v>45.80000000000001</v>
      </c>
      <c r="L148" s="7">
        <f t="shared" si="21"/>
        <v>6.767569726275453</v>
      </c>
      <c r="M148" s="16" t="b">
        <f t="shared" si="22"/>
        <v>0</v>
      </c>
      <c r="N148" s="16" t="b">
        <f t="shared" si="23"/>
        <v>0</v>
      </c>
      <c r="O148" s="16" t="b">
        <f t="shared" si="24"/>
        <v>1</v>
      </c>
      <c r="P148" s="21" t="b">
        <f t="shared" si="25"/>
        <v>0</v>
      </c>
      <c r="Q148" s="22" t="s">
        <v>12</v>
      </c>
      <c r="R148" s="11">
        <v>0.024</v>
      </c>
      <c r="S148" s="6">
        <f t="shared" si="28"/>
        <v>101.40845070422536</v>
      </c>
      <c r="T148" s="23">
        <f t="shared" si="26"/>
        <v>3.3216376031161547</v>
      </c>
      <c r="U148" s="9"/>
      <c r="V148" s="9"/>
      <c r="W148" s="9"/>
      <c r="X148" s="19" t="s">
        <v>451</v>
      </c>
      <c r="Z148" s="23">
        <f t="shared" si="27"/>
        <v>3.3216376031161547</v>
      </c>
      <c r="AA148" s="23">
        <f t="shared" si="29"/>
        <v>101.40845070422536</v>
      </c>
    </row>
    <row r="149" spans="1:27" ht="12.75">
      <c r="A149" s="1" t="s">
        <v>584</v>
      </c>
      <c r="B149" s="1" t="s">
        <v>585</v>
      </c>
      <c r="C149" s="18">
        <v>20</v>
      </c>
      <c r="D149" s="3">
        <v>33</v>
      </c>
      <c r="E149" s="8">
        <v>31</v>
      </c>
      <c r="F149" s="8">
        <v>-24</v>
      </c>
      <c r="G149" s="3">
        <v>37</v>
      </c>
      <c r="H149" s="18">
        <v>15</v>
      </c>
      <c r="I149" s="11">
        <v>10.4</v>
      </c>
      <c r="J149" s="11">
        <v>-1</v>
      </c>
      <c r="K149" s="7">
        <f t="shared" si="20"/>
        <v>109.16000000000001</v>
      </c>
      <c r="L149" s="7">
        <f t="shared" si="21"/>
        <v>10.447966309287182</v>
      </c>
      <c r="M149" s="16" t="b">
        <f t="shared" si="22"/>
        <v>0</v>
      </c>
      <c r="N149" s="16" t="b">
        <f t="shared" si="23"/>
        <v>0</v>
      </c>
      <c r="O149" s="16" t="b">
        <f t="shared" si="24"/>
        <v>1</v>
      </c>
      <c r="P149" s="21" t="b">
        <f t="shared" si="25"/>
        <v>0</v>
      </c>
      <c r="Q149" s="22" t="s">
        <v>8</v>
      </c>
      <c r="R149" s="11">
        <v>0.024</v>
      </c>
      <c r="S149" s="6">
        <f t="shared" si="28"/>
        <v>101.40845070422536</v>
      </c>
      <c r="T149" s="23">
        <f t="shared" si="26"/>
        <v>5.1280384499442215</v>
      </c>
      <c r="U149" s="9"/>
      <c r="V149" s="9"/>
      <c r="W149" s="9"/>
      <c r="X149" s="19" t="s">
        <v>451</v>
      </c>
      <c r="Z149" s="23">
        <f t="shared" si="27"/>
        <v>5.1280384499442215</v>
      </c>
      <c r="AA149" s="23">
        <f t="shared" si="29"/>
        <v>101.40845070422536</v>
      </c>
    </row>
    <row r="150" spans="1:27" ht="12.75">
      <c r="A150" s="1" t="s">
        <v>90</v>
      </c>
      <c r="B150" s="1" t="s">
        <v>91</v>
      </c>
      <c r="C150" s="18">
        <v>6</v>
      </c>
      <c r="D150" s="3">
        <v>42</v>
      </c>
      <c r="E150" s="8">
        <v>52</v>
      </c>
      <c r="F150" s="8" t="s">
        <v>2</v>
      </c>
      <c r="G150" s="3">
        <v>25</v>
      </c>
      <c r="H150" s="18">
        <v>19</v>
      </c>
      <c r="I150" s="11">
        <v>3.8</v>
      </c>
      <c r="J150" s="11">
        <v>4</v>
      </c>
      <c r="K150" s="7">
        <f t="shared" si="20"/>
        <v>30.439999999999998</v>
      </c>
      <c r="L150" s="7">
        <f t="shared" si="21"/>
        <v>5.517245689653488</v>
      </c>
      <c r="M150" s="16" t="b">
        <f t="shared" si="22"/>
        <v>0</v>
      </c>
      <c r="N150" s="16" t="b">
        <f t="shared" si="23"/>
        <v>0</v>
      </c>
      <c r="O150" s="16" t="b">
        <f t="shared" si="24"/>
        <v>0</v>
      </c>
      <c r="P150" s="21" t="b">
        <f t="shared" si="25"/>
        <v>1</v>
      </c>
      <c r="Q150" s="22" t="s">
        <v>92</v>
      </c>
      <c r="R150" s="11">
        <v>0.025</v>
      </c>
      <c r="S150" s="6">
        <f t="shared" si="28"/>
        <v>105.63380281690141</v>
      </c>
      <c r="T150" s="23">
        <f t="shared" si="26"/>
        <v>2.820788993442558</v>
      </c>
      <c r="U150" s="9"/>
      <c r="V150" s="9"/>
      <c r="W150" s="9"/>
      <c r="X150" s="19" t="s">
        <v>9</v>
      </c>
      <c r="Z150" s="23">
        <f t="shared" si="27"/>
        <v>2.820788993442558</v>
      </c>
      <c r="AA150" s="23">
        <f t="shared" si="29"/>
        <v>105.63380281690141</v>
      </c>
    </row>
    <row r="151" spans="1:27" ht="12.75">
      <c r="A151" s="1" t="s">
        <v>93</v>
      </c>
      <c r="B151" s="1" t="s">
        <v>94</v>
      </c>
      <c r="C151" s="18">
        <v>11</v>
      </c>
      <c r="D151" s="3">
        <v>26</v>
      </c>
      <c r="E151" s="8">
        <v>18</v>
      </c>
      <c r="F151" s="8" t="s">
        <v>2</v>
      </c>
      <c r="G151" s="3">
        <v>58</v>
      </c>
      <c r="H151" s="18">
        <v>33</v>
      </c>
      <c r="I151" s="11">
        <v>6.1</v>
      </c>
      <c r="J151" s="11">
        <v>0.3</v>
      </c>
      <c r="K151" s="7">
        <f t="shared" si="20"/>
        <v>37.3</v>
      </c>
      <c r="L151" s="7">
        <f t="shared" si="21"/>
        <v>6.107372593840988</v>
      </c>
      <c r="M151" s="16" t="b">
        <f t="shared" si="22"/>
        <v>0</v>
      </c>
      <c r="N151" s="16" t="b">
        <f t="shared" si="23"/>
        <v>0</v>
      </c>
      <c r="O151" s="16" t="b">
        <f t="shared" si="24"/>
        <v>0</v>
      </c>
      <c r="P151" s="21" t="b">
        <f t="shared" si="25"/>
        <v>1</v>
      </c>
      <c r="Q151" s="22" t="s">
        <v>8</v>
      </c>
      <c r="R151" s="11">
        <v>0.025</v>
      </c>
      <c r="S151" s="6">
        <f t="shared" si="28"/>
        <v>105.63380281690141</v>
      </c>
      <c r="T151" s="23">
        <f t="shared" si="26"/>
        <v>3.122501762766589</v>
      </c>
      <c r="U151" s="9"/>
      <c r="V151" s="9"/>
      <c r="W151" s="9"/>
      <c r="X151" s="19" t="s">
        <v>9</v>
      </c>
      <c r="Z151" s="23">
        <f t="shared" si="27"/>
        <v>3.122501762766589</v>
      </c>
      <c r="AA151" s="23">
        <f t="shared" si="29"/>
        <v>105.63380281690141</v>
      </c>
    </row>
    <row r="152" spans="1:27" ht="12.75">
      <c r="A152" s="1" t="s">
        <v>95</v>
      </c>
      <c r="B152" s="1" t="s">
        <v>81</v>
      </c>
      <c r="C152" s="18">
        <v>0</v>
      </c>
      <c r="D152" s="3">
        <v>27</v>
      </c>
      <c r="E152" s="8">
        <v>22</v>
      </c>
      <c r="F152" s="8" t="s">
        <v>2</v>
      </c>
      <c r="G152" s="3">
        <v>10</v>
      </c>
      <c r="H152" s="18">
        <v>59</v>
      </c>
      <c r="I152" s="11">
        <v>3.4</v>
      </c>
      <c r="J152" s="11">
        <v>2.2</v>
      </c>
      <c r="K152" s="7">
        <f t="shared" si="20"/>
        <v>16.4</v>
      </c>
      <c r="L152" s="7">
        <f t="shared" si="21"/>
        <v>4.049691346263317</v>
      </c>
      <c r="M152" s="16" t="b">
        <f t="shared" si="22"/>
        <v>0</v>
      </c>
      <c r="N152" s="16" t="b">
        <f t="shared" si="23"/>
        <v>0</v>
      </c>
      <c r="O152" s="16" t="b">
        <f t="shared" si="24"/>
        <v>0</v>
      </c>
      <c r="P152" s="21" t="b">
        <f t="shared" si="25"/>
        <v>1</v>
      </c>
      <c r="Q152" s="22" t="s">
        <v>8</v>
      </c>
      <c r="R152" s="11">
        <v>0.025</v>
      </c>
      <c r="S152" s="6">
        <f t="shared" si="28"/>
        <v>105.63380281690141</v>
      </c>
      <c r="T152" s="23">
        <f t="shared" si="26"/>
        <v>2.0704759981599774</v>
      </c>
      <c r="U152" s="9"/>
      <c r="V152" s="9"/>
      <c r="W152" s="9"/>
      <c r="X152" s="19" t="s">
        <v>9</v>
      </c>
      <c r="Z152" s="23">
        <f t="shared" si="27"/>
        <v>2.0704759981599774</v>
      </c>
      <c r="AA152" s="23">
        <f t="shared" si="29"/>
        <v>105.63380281690141</v>
      </c>
    </row>
    <row r="153" spans="1:27" ht="12.75">
      <c r="A153" s="1" t="s">
        <v>271</v>
      </c>
      <c r="B153" s="1" t="s">
        <v>272</v>
      </c>
      <c r="C153" s="18">
        <v>5</v>
      </c>
      <c r="D153" s="3">
        <v>46</v>
      </c>
      <c r="E153" s="8">
        <v>32</v>
      </c>
      <c r="F153" s="8">
        <v>-17</v>
      </c>
      <c r="G153" s="3">
        <v>46</v>
      </c>
      <c r="H153" s="18">
        <v>53</v>
      </c>
      <c r="I153" s="11">
        <v>1.8</v>
      </c>
      <c r="J153" s="11">
        <v>8.5</v>
      </c>
      <c r="K153" s="7">
        <f t="shared" si="20"/>
        <v>75.49</v>
      </c>
      <c r="L153" s="7">
        <f t="shared" si="21"/>
        <v>8.688498144098322</v>
      </c>
      <c r="M153" s="16" t="b">
        <f t="shared" si="22"/>
        <v>0</v>
      </c>
      <c r="N153" s="16" t="b">
        <f t="shared" si="23"/>
        <v>0</v>
      </c>
      <c r="O153" s="16" t="b">
        <f t="shared" si="24"/>
        <v>0</v>
      </c>
      <c r="P153" s="21" t="b">
        <f t="shared" si="25"/>
        <v>1</v>
      </c>
      <c r="Q153" s="22" t="s">
        <v>27</v>
      </c>
      <c r="R153" s="11">
        <v>0.025</v>
      </c>
      <c r="S153" s="6">
        <f t="shared" si="28"/>
        <v>105.63380281690141</v>
      </c>
      <c r="T153" s="23">
        <f t="shared" si="26"/>
        <v>4.442147642686888</v>
      </c>
      <c r="U153" s="9"/>
      <c r="V153" s="9"/>
      <c r="W153" s="9"/>
      <c r="X153" s="19" t="s">
        <v>210</v>
      </c>
      <c r="Z153" s="23">
        <f t="shared" si="27"/>
        <v>4.442147642686888</v>
      </c>
      <c r="AA153" s="23">
        <f t="shared" si="29"/>
        <v>105.63380281690141</v>
      </c>
    </row>
    <row r="154" spans="1:27" ht="12.75">
      <c r="A154" s="1" t="s">
        <v>273</v>
      </c>
      <c r="B154" s="1" t="s">
        <v>274</v>
      </c>
      <c r="C154" s="18">
        <v>22</v>
      </c>
      <c r="D154" s="3">
        <v>36</v>
      </c>
      <c r="E154" s="8">
        <v>33</v>
      </c>
      <c r="F154" s="8" t="s">
        <v>2</v>
      </c>
      <c r="G154" s="3">
        <v>45</v>
      </c>
      <c r="H154" s="18">
        <v>35</v>
      </c>
      <c r="I154" s="11">
        <v>-12.2</v>
      </c>
      <c r="J154" s="11">
        <v>-0.9</v>
      </c>
      <c r="K154" s="7">
        <f t="shared" si="20"/>
        <v>149.64999999999998</v>
      </c>
      <c r="L154" s="7">
        <f t="shared" si="21"/>
        <v>12.233151678941939</v>
      </c>
      <c r="M154" s="16" t="b">
        <f t="shared" si="22"/>
        <v>1</v>
      </c>
      <c r="N154" s="16" t="b">
        <f t="shared" si="23"/>
        <v>0</v>
      </c>
      <c r="O154" s="16" t="b">
        <f t="shared" si="24"/>
        <v>0</v>
      </c>
      <c r="P154" s="21" t="b">
        <f t="shared" si="25"/>
        <v>0</v>
      </c>
      <c r="Q154" s="22" t="s">
        <v>156</v>
      </c>
      <c r="R154" s="11">
        <v>0.025</v>
      </c>
      <c r="S154" s="6">
        <f t="shared" si="28"/>
        <v>105.63380281690141</v>
      </c>
      <c r="T154" s="23">
        <f t="shared" si="26"/>
        <v>6.25441416824778</v>
      </c>
      <c r="U154" s="9"/>
      <c r="V154" s="9"/>
      <c r="W154" s="9"/>
      <c r="X154" s="19" t="s">
        <v>210</v>
      </c>
      <c r="Z154" s="23">
        <f t="shared" si="27"/>
        <v>6.25441416824778</v>
      </c>
      <c r="AA154" s="23">
        <f t="shared" si="29"/>
        <v>105.63380281690141</v>
      </c>
    </row>
    <row r="155" spans="1:27" ht="12.75">
      <c r="A155" s="1" t="s">
        <v>586</v>
      </c>
      <c r="B155" s="1" t="s">
        <v>587</v>
      </c>
      <c r="C155" s="18">
        <v>13</v>
      </c>
      <c r="D155" s="3">
        <v>41</v>
      </c>
      <c r="E155" s="8">
        <v>39</v>
      </c>
      <c r="F155" s="8" t="s">
        <v>2</v>
      </c>
      <c r="G155" s="3">
        <v>40</v>
      </c>
      <c r="H155" s="18">
        <v>5</v>
      </c>
      <c r="I155" s="11">
        <v>-9</v>
      </c>
      <c r="J155" s="11">
        <v>2</v>
      </c>
      <c r="K155" s="7">
        <f t="shared" si="20"/>
        <v>85</v>
      </c>
      <c r="L155" s="7">
        <f t="shared" si="21"/>
        <v>9.219544457292887</v>
      </c>
      <c r="M155" s="16" t="b">
        <f t="shared" si="22"/>
        <v>0</v>
      </c>
      <c r="N155" s="16" t="b">
        <f t="shared" si="23"/>
        <v>1</v>
      </c>
      <c r="O155" s="16" t="b">
        <f t="shared" si="24"/>
        <v>0</v>
      </c>
      <c r="P155" s="21" t="b">
        <f t="shared" si="25"/>
        <v>0</v>
      </c>
      <c r="Q155" s="22" t="s">
        <v>12</v>
      </c>
      <c r="R155" s="11">
        <v>0.025</v>
      </c>
      <c r="S155" s="6">
        <f t="shared" si="28"/>
        <v>105.63380281690141</v>
      </c>
      <c r="T155" s="23">
        <f t="shared" si="26"/>
        <v>4.7136544197145325</v>
      </c>
      <c r="U155" s="9"/>
      <c r="V155" s="9"/>
      <c r="W155" s="9"/>
      <c r="X155" s="19" t="s">
        <v>451</v>
      </c>
      <c r="Z155" s="23">
        <f t="shared" si="27"/>
        <v>4.7136544197145325</v>
      </c>
      <c r="AA155" s="23">
        <f t="shared" si="29"/>
        <v>105.63380281690141</v>
      </c>
    </row>
    <row r="156" spans="1:27" ht="12.75">
      <c r="A156" s="1" t="s">
        <v>588</v>
      </c>
      <c r="B156" s="1" t="s">
        <v>589</v>
      </c>
      <c r="C156" s="18">
        <v>22</v>
      </c>
      <c r="D156" s="3">
        <v>35</v>
      </c>
      <c r="E156" s="8">
        <v>30</v>
      </c>
      <c r="F156" s="8">
        <v>-12</v>
      </c>
      <c r="G156" s="3">
        <v>34</v>
      </c>
      <c r="H156" s="18">
        <v>8</v>
      </c>
      <c r="I156" s="11">
        <v>-7.1</v>
      </c>
      <c r="J156" s="11">
        <v>-11.1</v>
      </c>
      <c r="K156" s="7">
        <f t="shared" si="20"/>
        <v>173.62</v>
      </c>
      <c r="L156" s="7">
        <f t="shared" si="21"/>
        <v>13.176494222667879</v>
      </c>
      <c r="M156" s="16" t="b">
        <f t="shared" si="22"/>
        <v>1</v>
      </c>
      <c r="N156" s="16" t="b">
        <f t="shared" si="23"/>
        <v>0</v>
      </c>
      <c r="O156" s="16" t="b">
        <f t="shared" si="24"/>
        <v>0</v>
      </c>
      <c r="P156" s="21" t="b">
        <f t="shared" si="25"/>
        <v>0</v>
      </c>
      <c r="Q156" s="22" t="s">
        <v>8</v>
      </c>
      <c r="R156" s="11">
        <v>0.025</v>
      </c>
      <c r="S156" s="6">
        <f t="shared" si="28"/>
        <v>105.63380281690141</v>
      </c>
      <c r="T156" s="23">
        <f t="shared" si="26"/>
        <v>6.736714651871042</v>
      </c>
      <c r="U156" s="9"/>
      <c r="V156" s="9"/>
      <c r="W156" s="9"/>
      <c r="X156" s="19" t="s">
        <v>451</v>
      </c>
      <c r="Z156" s="23">
        <f t="shared" si="27"/>
        <v>6.736714651871042</v>
      </c>
      <c r="AA156" s="23">
        <f t="shared" si="29"/>
        <v>105.63380281690141</v>
      </c>
    </row>
    <row r="157" spans="1:27" ht="12.75">
      <c r="A157" s="1" t="s">
        <v>590</v>
      </c>
      <c r="B157" s="1" t="s">
        <v>591</v>
      </c>
      <c r="C157" s="18">
        <v>16</v>
      </c>
      <c r="D157" s="3">
        <v>3</v>
      </c>
      <c r="E157" s="8">
        <v>47</v>
      </c>
      <c r="F157" s="8">
        <v>-22</v>
      </c>
      <c r="G157" s="3">
        <v>44</v>
      </c>
      <c r="H157" s="18">
        <v>20</v>
      </c>
      <c r="I157" s="11">
        <v>-11.1</v>
      </c>
      <c r="J157" s="11">
        <v>-7.8</v>
      </c>
      <c r="K157" s="7">
        <f t="shared" si="20"/>
        <v>184.04999999999998</v>
      </c>
      <c r="L157" s="7">
        <f t="shared" si="21"/>
        <v>13.566502865514016</v>
      </c>
      <c r="M157" s="16" t="b">
        <f t="shared" si="22"/>
        <v>1</v>
      </c>
      <c r="N157" s="16" t="b">
        <f t="shared" si="23"/>
        <v>0</v>
      </c>
      <c r="O157" s="16" t="b">
        <f t="shared" si="24"/>
        <v>0</v>
      </c>
      <c r="P157" s="21" t="b">
        <f t="shared" si="25"/>
        <v>0</v>
      </c>
      <c r="Q157" s="22" t="s">
        <v>156</v>
      </c>
      <c r="R157" s="11">
        <v>0.025</v>
      </c>
      <c r="S157" s="6">
        <f t="shared" si="28"/>
        <v>105.63380281690141</v>
      </c>
      <c r="T157" s="23">
        <f t="shared" si="26"/>
        <v>6.936113436875475</v>
      </c>
      <c r="U157" s="9"/>
      <c r="V157" s="9"/>
      <c r="W157" s="9"/>
      <c r="X157" s="19" t="s">
        <v>451</v>
      </c>
      <c r="Z157" s="23">
        <f t="shared" si="27"/>
        <v>6.936113436875475</v>
      </c>
      <c r="AA157" s="23">
        <f t="shared" si="29"/>
        <v>105.63380281690141</v>
      </c>
    </row>
    <row r="158" spans="1:27" ht="12.75">
      <c r="A158" s="1" t="s">
        <v>592</v>
      </c>
      <c r="B158" s="1" t="s">
        <v>593</v>
      </c>
      <c r="C158" s="18">
        <v>8</v>
      </c>
      <c r="D158" s="3">
        <v>19</v>
      </c>
      <c r="E158" s="8">
        <v>59</v>
      </c>
      <c r="F158" s="8" t="s">
        <v>2</v>
      </c>
      <c r="G158" s="3">
        <v>49</v>
      </c>
      <c r="H158" s="18">
        <v>13</v>
      </c>
      <c r="I158" s="11">
        <v>-37.3</v>
      </c>
      <c r="J158" s="11">
        <v>19.7</v>
      </c>
      <c r="K158" s="7">
        <f t="shared" si="20"/>
        <v>1779.3799999999997</v>
      </c>
      <c r="L158" s="7">
        <f t="shared" si="21"/>
        <v>42.182697874839626</v>
      </c>
      <c r="M158" s="16" t="b">
        <f t="shared" si="22"/>
        <v>0</v>
      </c>
      <c r="N158" s="16" t="b">
        <f t="shared" si="23"/>
        <v>1</v>
      </c>
      <c r="O158" s="16" t="b">
        <f t="shared" si="24"/>
        <v>0</v>
      </c>
      <c r="P158" s="21" t="b">
        <f t="shared" si="25"/>
        <v>0</v>
      </c>
      <c r="Q158" s="22" t="s">
        <v>528</v>
      </c>
      <c r="R158" s="11">
        <v>0.025</v>
      </c>
      <c r="S158" s="6">
        <f t="shared" si="28"/>
        <v>105.63380281690141</v>
      </c>
      <c r="T158" s="23">
        <f t="shared" si="26"/>
        <v>21.566646941643356</v>
      </c>
      <c r="U158" s="9"/>
      <c r="V158" s="9"/>
      <c r="W158" s="9"/>
      <c r="X158" s="19" t="s">
        <v>451</v>
      </c>
      <c r="Z158" s="23">
        <f t="shared" si="27"/>
        <v>21.566646941643356</v>
      </c>
      <c r="AA158" s="23">
        <f t="shared" si="29"/>
        <v>105.63380281690141</v>
      </c>
    </row>
    <row r="159" spans="1:27" ht="12.75">
      <c r="A159" s="1" t="s">
        <v>594</v>
      </c>
      <c r="B159" s="1" t="s">
        <v>595</v>
      </c>
      <c r="C159" s="18">
        <v>7</v>
      </c>
      <c r="D159" s="3">
        <v>17</v>
      </c>
      <c r="E159" s="8">
        <v>58</v>
      </c>
      <c r="F159" s="8" t="s">
        <v>2</v>
      </c>
      <c r="G159" s="3">
        <v>41</v>
      </c>
      <c r="H159" s="18">
        <v>35</v>
      </c>
      <c r="I159" s="11">
        <v>13.4</v>
      </c>
      <c r="J159" s="11">
        <v>-5.4</v>
      </c>
      <c r="K159" s="7">
        <f t="shared" si="20"/>
        <v>208.72</v>
      </c>
      <c r="L159" s="7">
        <f t="shared" si="21"/>
        <v>14.44714504668656</v>
      </c>
      <c r="M159" s="16" t="b">
        <f t="shared" si="22"/>
        <v>0</v>
      </c>
      <c r="N159" s="16" t="b">
        <f t="shared" si="23"/>
        <v>0</v>
      </c>
      <c r="O159" s="16" t="b">
        <f t="shared" si="24"/>
        <v>1</v>
      </c>
      <c r="P159" s="21" t="b">
        <f t="shared" si="25"/>
        <v>0</v>
      </c>
      <c r="Q159" s="22" t="s">
        <v>27</v>
      </c>
      <c r="R159" s="11">
        <v>0.025</v>
      </c>
      <c r="S159" s="6">
        <f t="shared" si="28"/>
        <v>105.63380281690141</v>
      </c>
      <c r="T159" s="23">
        <f t="shared" si="26"/>
        <v>7.386357256263691</v>
      </c>
      <c r="U159" s="9"/>
      <c r="V159" s="9"/>
      <c r="W159" s="9"/>
      <c r="X159" s="19" t="s">
        <v>451</v>
      </c>
      <c r="Z159" s="23">
        <f t="shared" si="27"/>
        <v>7.386357256263691</v>
      </c>
      <c r="AA159" s="23">
        <f t="shared" si="29"/>
        <v>105.63380281690141</v>
      </c>
    </row>
    <row r="160" spans="1:27" ht="12.75">
      <c r="A160" s="1" t="s">
        <v>596</v>
      </c>
      <c r="B160" s="1" t="s">
        <v>597</v>
      </c>
      <c r="C160" s="18">
        <v>16</v>
      </c>
      <c r="D160" s="3">
        <v>10</v>
      </c>
      <c r="E160" s="8">
        <v>30</v>
      </c>
      <c r="F160" s="8" t="s">
        <v>2</v>
      </c>
      <c r="G160" s="3">
        <v>57</v>
      </c>
      <c r="H160" s="18">
        <v>1</v>
      </c>
      <c r="I160" s="11">
        <v>-13.5</v>
      </c>
      <c r="J160" s="11">
        <v>-9</v>
      </c>
      <c r="K160" s="7">
        <f t="shared" si="20"/>
        <v>263.25</v>
      </c>
      <c r="L160" s="7">
        <f t="shared" si="21"/>
        <v>16.224980739587952</v>
      </c>
      <c r="M160" s="16" t="b">
        <f t="shared" si="22"/>
        <v>1</v>
      </c>
      <c r="N160" s="16" t="b">
        <f t="shared" si="23"/>
        <v>0</v>
      </c>
      <c r="O160" s="16" t="b">
        <f t="shared" si="24"/>
        <v>0</v>
      </c>
      <c r="P160" s="21" t="b">
        <f t="shared" si="25"/>
        <v>0</v>
      </c>
      <c r="Q160" s="22" t="s">
        <v>8</v>
      </c>
      <c r="R160" s="11">
        <v>0.026</v>
      </c>
      <c r="S160" s="6">
        <f t="shared" si="28"/>
        <v>109.85915492957747</v>
      </c>
      <c r="T160" s="23">
        <f t="shared" si="26"/>
        <v>8.627119336351047</v>
      </c>
      <c r="U160" s="9"/>
      <c r="V160" s="9"/>
      <c r="W160" s="9"/>
      <c r="X160" s="19" t="s">
        <v>451</v>
      </c>
      <c r="Z160" s="23">
        <f t="shared" si="27"/>
        <v>8.627119336351047</v>
      </c>
      <c r="AA160" s="23">
        <f t="shared" si="29"/>
        <v>109.85915492957747</v>
      </c>
    </row>
    <row r="161" spans="1:27" ht="12.75">
      <c r="A161" s="1" t="s">
        <v>598</v>
      </c>
      <c r="B161" s="1" t="s">
        <v>599</v>
      </c>
      <c r="C161" s="18">
        <v>9</v>
      </c>
      <c r="D161" s="3">
        <v>59</v>
      </c>
      <c r="E161" s="8">
        <v>1</v>
      </c>
      <c r="F161" s="8" t="s">
        <v>2</v>
      </c>
      <c r="G161" s="3">
        <v>49</v>
      </c>
      <c r="H161" s="18">
        <v>12</v>
      </c>
      <c r="I161" s="11">
        <v>11.1</v>
      </c>
      <c r="J161" s="11">
        <v>-10.8</v>
      </c>
      <c r="K161" s="7">
        <f t="shared" si="20"/>
        <v>239.85000000000002</v>
      </c>
      <c r="L161" s="7">
        <f t="shared" si="21"/>
        <v>15.487091398968369</v>
      </c>
      <c r="M161" s="16" t="b">
        <f t="shared" si="22"/>
        <v>0</v>
      </c>
      <c r="N161" s="16" t="b">
        <f t="shared" si="23"/>
        <v>0</v>
      </c>
      <c r="O161" s="16" t="b">
        <f t="shared" si="24"/>
        <v>1</v>
      </c>
      <c r="P161" s="21" t="b">
        <f t="shared" si="25"/>
        <v>0</v>
      </c>
      <c r="Q161" s="22" t="s">
        <v>27</v>
      </c>
      <c r="R161" s="11">
        <v>0.026</v>
      </c>
      <c r="S161" s="6">
        <f t="shared" si="28"/>
        <v>109.85915492957747</v>
      </c>
      <c r="T161" s="23">
        <f t="shared" si="26"/>
        <v>8.234770063293716</v>
      </c>
      <c r="U161" s="9"/>
      <c r="V161" s="9"/>
      <c r="W161" s="9"/>
      <c r="X161" s="19" t="s">
        <v>451</v>
      </c>
      <c r="Z161" s="23">
        <f t="shared" si="27"/>
        <v>8.234770063293716</v>
      </c>
      <c r="AA161" s="23">
        <f t="shared" si="29"/>
        <v>109.85915492957747</v>
      </c>
    </row>
    <row r="162" spans="1:27" ht="12.75">
      <c r="A162" s="1" t="s">
        <v>600</v>
      </c>
      <c r="B162" s="1" t="s">
        <v>601</v>
      </c>
      <c r="C162" s="18">
        <v>11</v>
      </c>
      <c r="D162" s="3">
        <v>8</v>
      </c>
      <c r="E162" s="8">
        <v>24</v>
      </c>
      <c r="F162" s="8" t="s">
        <v>2</v>
      </c>
      <c r="G162" s="3">
        <v>29</v>
      </c>
      <c r="H162" s="18">
        <v>47</v>
      </c>
      <c r="I162" s="11">
        <v>-5.6</v>
      </c>
      <c r="J162" s="11">
        <v>-5.8</v>
      </c>
      <c r="K162" s="7">
        <f t="shared" si="20"/>
        <v>65</v>
      </c>
      <c r="L162" s="7">
        <f t="shared" si="21"/>
        <v>8.06225774829855</v>
      </c>
      <c r="M162" s="16" t="b">
        <f t="shared" si="22"/>
        <v>1</v>
      </c>
      <c r="N162" s="16" t="b">
        <f t="shared" si="23"/>
        <v>0</v>
      </c>
      <c r="O162" s="16" t="b">
        <f t="shared" si="24"/>
        <v>0</v>
      </c>
      <c r="P162" s="21" t="b">
        <f t="shared" si="25"/>
        <v>0</v>
      </c>
      <c r="Q162" s="22" t="s">
        <v>27</v>
      </c>
      <c r="R162" s="11">
        <v>0.026</v>
      </c>
      <c r="S162" s="6">
        <f t="shared" si="28"/>
        <v>109.85915492957747</v>
      </c>
      <c r="T162" s="23">
        <f t="shared" si="26"/>
        <v>4.286850063574181</v>
      </c>
      <c r="U162" s="9"/>
      <c r="V162" s="9"/>
      <c r="W162" s="9"/>
      <c r="X162" s="19" t="s">
        <v>451</v>
      </c>
      <c r="Z162" s="23">
        <f t="shared" si="27"/>
        <v>4.286850063574181</v>
      </c>
      <c r="AA162" s="23">
        <f t="shared" si="29"/>
        <v>109.85915492957747</v>
      </c>
    </row>
    <row r="163" spans="1:27" ht="12.75">
      <c r="A163" s="1" t="s">
        <v>602</v>
      </c>
      <c r="B163" s="1" t="s">
        <v>603</v>
      </c>
      <c r="C163" s="18">
        <v>7</v>
      </c>
      <c r="D163" s="3">
        <v>11</v>
      </c>
      <c r="E163" s="8">
        <v>8</v>
      </c>
      <c r="F163" s="8" t="s">
        <v>2</v>
      </c>
      <c r="G163" s="3">
        <v>54</v>
      </c>
      <c r="H163" s="18">
        <v>55</v>
      </c>
      <c r="I163" s="11">
        <v>-0.5</v>
      </c>
      <c r="J163" s="11">
        <v>-15.2</v>
      </c>
      <c r="K163" s="7">
        <f t="shared" si="20"/>
        <v>231.29</v>
      </c>
      <c r="L163" s="7">
        <f t="shared" si="21"/>
        <v>15.208221460775746</v>
      </c>
      <c r="M163" s="16" t="b">
        <f t="shared" si="22"/>
        <v>1</v>
      </c>
      <c r="N163" s="16" t="b">
        <f t="shared" si="23"/>
        <v>0</v>
      </c>
      <c r="O163" s="16" t="b">
        <f t="shared" si="24"/>
        <v>0</v>
      </c>
      <c r="P163" s="21" t="b">
        <f t="shared" si="25"/>
        <v>0</v>
      </c>
      <c r="Q163" s="22" t="s">
        <v>8</v>
      </c>
      <c r="R163" s="11">
        <v>0.026</v>
      </c>
      <c r="S163" s="6">
        <f t="shared" si="28"/>
        <v>109.85915492957747</v>
      </c>
      <c r="T163" s="23">
        <f t="shared" si="26"/>
        <v>8.086489811087407</v>
      </c>
      <c r="U163" s="9"/>
      <c r="V163" s="9"/>
      <c r="W163" s="9"/>
      <c r="X163" s="19" t="s">
        <v>451</v>
      </c>
      <c r="Z163" s="23">
        <f t="shared" si="27"/>
        <v>8.086489811087407</v>
      </c>
      <c r="AA163" s="23">
        <f t="shared" si="29"/>
        <v>109.85915492957747</v>
      </c>
    </row>
    <row r="164" spans="1:27" ht="12.75">
      <c r="A164" s="1" t="s">
        <v>604</v>
      </c>
      <c r="B164" s="1" t="s">
        <v>605</v>
      </c>
      <c r="C164" s="18">
        <v>23</v>
      </c>
      <c r="D164" s="3">
        <v>39</v>
      </c>
      <c r="E164" s="8">
        <v>33</v>
      </c>
      <c r="F164" s="8">
        <v>-22</v>
      </c>
      <c r="G164" s="3">
        <v>24</v>
      </c>
      <c r="H164" s="18">
        <v>46</v>
      </c>
      <c r="I164" s="11">
        <v>1.3</v>
      </c>
      <c r="J164" s="11">
        <v>-8</v>
      </c>
      <c r="K164" s="7">
        <f t="shared" si="20"/>
        <v>65.69</v>
      </c>
      <c r="L164" s="7">
        <f t="shared" si="21"/>
        <v>8.104936767180853</v>
      </c>
      <c r="M164" s="16" t="b">
        <f t="shared" si="22"/>
        <v>0</v>
      </c>
      <c r="N164" s="16" t="b">
        <f t="shared" si="23"/>
        <v>0</v>
      </c>
      <c r="O164" s="16" t="b">
        <f t="shared" si="24"/>
        <v>1</v>
      </c>
      <c r="P164" s="21" t="b">
        <f t="shared" si="25"/>
        <v>0</v>
      </c>
      <c r="Q164" s="22" t="s">
        <v>3</v>
      </c>
      <c r="R164" s="11">
        <v>0.0266</v>
      </c>
      <c r="S164" s="6">
        <f t="shared" si="28"/>
        <v>112.3943661971831</v>
      </c>
      <c r="T164" s="23">
        <f t="shared" si="26"/>
        <v>4.4089942781152045</v>
      </c>
      <c r="U164" s="9"/>
      <c r="V164" s="9"/>
      <c r="W164" s="9"/>
      <c r="X164" s="19" t="s">
        <v>451</v>
      </c>
      <c r="Z164" s="23">
        <f t="shared" si="27"/>
        <v>4.4089942781152045</v>
      </c>
      <c r="AA164" s="23">
        <f t="shared" si="29"/>
        <v>112.3943661971831</v>
      </c>
    </row>
    <row r="165" spans="1:27" ht="12.75">
      <c r="A165" s="1" t="s">
        <v>275</v>
      </c>
      <c r="B165" s="1" t="s">
        <v>276</v>
      </c>
      <c r="C165" s="18">
        <v>2</v>
      </c>
      <c r="D165" s="3">
        <v>43</v>
      </c>
      <c r="E165" s="8">
        <v>31</v>
      </c>
      <c r="F165" s="8" t="s">
        <v>2</v>
      </c>
      <c r="G165" s="3">
        <v>18</v>
      </c>
      <c r="H165" s="18">
        <v>31</v>
      </c>
      <c r="I165" s="11">
        <v>6.4</v>
      </c>
      <c r="J165" s="11">
        <v>1.1</v>
      </c>
      <c r="K165" s="7">
        <f t="shared" si="20"/>
        <v>42.17000000000001</v>
      </c>
      <c r="L165" s="7">
        <f t="shared" si="21"/>
        <v>6.493843238021689</v>
      </c>
      <c r="M165" s="16" t="b">
        <f t="shared" si="22"/>
        <v>0</v>
      </c>
      <c r="N165" s="16" t="b">
        <f t="shared" si="23"/>
        <v>0</v>
      </c>
      <c r="O165" s="16" t="b">
        <f t="shared" si="24"/>
        <v>0</v>
      </c>
      <c r="P165" s="21" t="b">
        <f t="shared" si="25"/>
        <v>1</v>
      </c>
      <c r="Q165" s="22" t="s">
        <v>8</v>
      </c>
      <c r="R165" s="11">
        <v>0.027</v>
      </c>
      <c r="S165" s="6">
        <f t="shared" si="28"/>
        <v>114.08450704225352</v>
      </c>
      <c r="T165" s="23">
        <f t="shared" si="26"/>
        <v>3.5856990183577784</v>
      </c>
      <c r="U165" s="9"/>
      <c r="V165" s="9"/>
      <c r="W165" s="9"/>
      <c r="X165" s="19" t="s">
        <v>210</v>
      </c>
      <c r="Z165" s="23">
        <f t="shared" si="27"/>
        <v>3.5856990183577784</v>
      </c>
      <c r="AA165" s="23">
        <f t="shared" si="29"/>
        <v>114.08450704225352</v>
      </c>
    </row>
    <row r="166" spans="1:27" ht="12.75">
      <c r="A166" s="1" t="s">
        <v>277</v>
      </c>
      <c r="B166" s="1" t="s">
        <v>278</v>
      </c>
      <c r="C166" s="18">
        <v>8</v>
      </c>
      <c r="D166" s="3">
        <v>38</v>
      </c>
      <c r="E166" s="8">
        <v>23</v>
      </c>
      <c r="F166" s="8" t="s">
        <v>2</v>
      </c>
      <c r="G166" s="3">
        <v>37</v>
      </c>
      <c r="H166" s="18">
        <v>40</v>
      </c>
      <c r="I166" s="11">
        <v>-12.7</v>
      </c>
      <c r="J166" s="11">
        <v>9.8</v>
      </c>
      <c r="K166" s="7">
        <f t="shared" si="20"/>
        <v>257.33000000000004</v>
      </c>
      <c r="L166" s="7">
        <f t="shared" si="21"/>
        <v>16.041508657230466</v>
      </c>
      <c r="M166" s="16" t="b">
        <f t="shared" si="22"/>
        <v>0</v>
      </c>
      <c r="N166" s="16" t="b">
        <f t="shared" si="23"/>
        <v>1</v>
      </c>
      <c r="O166" s="16" t="b">
        <f t="shared" si="24"/>
        <v>0</v>
      </c>
      <c r="P166" s="21" t="b">
        <f t="shared" si="25"/>
        <v>0</v>
      </c>
      <c r="Q166" s="22" t="s">
        <v>27</v>
      </c>
      <c r="R166" s="11">
        <v>0.027</v>
      </c>
      <c r="S166" s="6">
        <f t="shared" si="28"/>
        <v>114.08450704225352</v>
      </c>
      <c r="T166" s="23">
        <f t="shared" si="26"/>
        <v>8.85762401969103</v>
      </c>
      <c r="U166" s="9"/>
      <c r="V166" s="9"/>
      <c r="W166" s="9"/>
      <c r="X166" s="19" t="s">
        <v>210</v>
      </c>
      <c r="Z166" s="23">
        <f t="shared" si="27"/>
        <v>8.85762401969103</v>
      </c>
      <c r="AA166" s="23">
        <f t="shared" si="29"/>
        <v>114.08450704225352</v>
      </c>
    </row>
    <row r="167" spans="1:27" ht="12.75">
      <c r="A167" s="1" t="s">
        <v>279</v>
      </c>
      <c r="B167" s="1" t="s">
        <v>280</v>
      </c>
      <c r="C167" s="18">
        <v>13</v>
      </c>
      <c r="D167" s="3">
        <v>45</v>
      </c>
      <c r="E167" s="8">
        <v>47</v>
      </c>
      <c r="F167" s="8" t="s">
        <v>2</v>
      </c>
      <c r="G167" s="3">
        <v>5</v>
      </c>
      <c r="H167" s="18">
        <v>47</v>
      </c>
      <c r="I167" s="11">
        <v>27.2</v>
      </c>
      <c r="J167" s="11">
        <v>-18.4</v>
      </c>
      <c r="K167" s="7">
        <f t="shared" si="20"/>
        <v>1078.3999999999999</v>
      </c>
      <c r="L167" s="7">
        <f t="shared" si="21"/>
        <v>32.83900120283806</v>
      </c>
      <c r="M167" s="16" t="b">
        <f t="shared" si="22"/>
        <v>0</v>
      </c>
      <c r="N167" s="16" t="b">
        <f t="shared" si="23"/>
        <v>0</v>
      </c>
      <c r="O167" s="16" t="b">
        <f t="shared" si="24"/>
        <v>1</v>
      </c>
      <c r="P167" s="21" t="b">
        <f t="shared" si="25"/>
        <v>0</v>
      </c>
      <c r="Q167" s="22" t="s">
        <v>8</v>
      </c>
      <c r="R167" s="11">
        <v>0.027</v>
      </c>
      <c r="S167" s="6">
        <f t="shared" si="28"/>
        <v>114.08450704225352</v>
      </c>
      <c r="T167" s="23">
        <f t="shared" si="26"/>
        <v>18.132678917691035</v>
      </c>
      <c r="U167" s="9"/>
      <c r="V167" s="9"/>
      <c r="W167" s="9"/>
      <c r="X167" s="19" t="s">
        <v>210</v>
      </c>
      <c r="Z167" s="23">
        <f t="shared" si="27"/>
        <v>18.132678917691035</v>
      </c>
      <c r="AA167" s="23">
        <f t="shared" si="29"/>
        <v>114.08450704225352</v>
      </c>
    </row>
    <row r="168" spans="1:27" ht="12.75">
      <c r="A168" s="1" t="s">
        <v>606</v>
      </c>
      <c r="B168" s="1" t="s">
        <v>607</v>
      </c>
      <c r="C168" s="18">
        <v>20</v>
      </c>
      <c r="D168" s="3">
        <v>8</v>
      </c>
      <c r="E168" s="8">
        <v>31</v>
      </c>
      <c r="F168" s="8">
        <v>-25</v>
      </c>
      <c r="G168" s="3">
        <v>27</v>
      </c>
      <c r="H168" s="18">
        <v>38</v>
      </c>
      <c r="I168" s="11">
        <v>-6.8</v>
      </c>
      <c r="J168" s="11">
        <v>2.1</v>
      </c>
      <c r="K168" s="7">
        <f t="shared" si="20"/>
        <v>50.64999999999999</v>
      </c>
      <c r="L168" s="7">
        <f t="shared" si="21"/>
        <v>7.116881339463234</v>
      </c>
      <c r="M168" s="16" t="b">
        <f t="shared" si="22"/>
        <v>0</v>
      </c>
      <c r="N168" s="16" t="b">
        <f t="shared" si="23"/>
        <v>1</v>
      </c>
      <c r="O168" s="16" t="b">
        <f t="shared" si="24"/>
        <v>0</v>
      </c>
      <c r="P168" s="21" t="b">
        <f t="shared" si="25"/>
        <v>0</v>
      </c>
      <c r="Q168" s="22" t="s">
        <v>27</v>
      </c>
      <c r="R168" s="11">
        <v>0.027</v>
      </c>
      <c r="S168" s="6">
        <f t="shared" si="28"/>
        <v>114.08450704225352</v>
      </c>
      <c r="T168" s="23">
        <f t="shared" si="26"/>
        <v>3.9297213525678396</v>
      </c>
      <c r="U168" s="9"/>
      <c r="V168" s="9"/>
      <c r="W168" s="9"/>
      <c r="X168" s="19" t="s">
        <v>451</v>
      </c>
      <c r="Z168" s="23">
        <f t="shared" si="27"/>
        <v>3.9297213525678396</v>
      </c>
      <c r="AA168" s="23">
        <f t="shared" si="29"/>
        <v>114.08450704225352</v>
      </c>
    </row>
    <row r="169" spans="1:27" ht="12.75">
      <c r="A169" s="1" t="s">
        <v>96</v>
      </c>
      <c r="B169" s="1" t="s">
        <v>97</v>
      </c>
      <c r="C169" s="18">
        <v>10</v>
      </c>
      <c r="D169" s="3">
        <v>54</v>
      </c>
      <c r="E169" s="8">
        <v>47</v>
      </c>
      <c r="F169" s="8" t="s">
        <v>2</v>
      </c>
      <c r="G169" s="3">
        <v>17</v>
      </c>
      <c r="H169" s="18">
        <v>20</v>
      </c>
      <c r="I169" s="11">
        <v>-3</v>
      </c>
      <c r="J169" s="11">
        <v>10</v>
      </c>
      <c r="K169" s="7">
        <f t="shared" si="20"/>
        <v>109</v>
      </c>
      <c r="L169" s="7">
        <f t="shared" si="21"/>
        <v>10.44030650891055</v>
      </c>
      <c r="M169" s="16" t="b">
        <f t="shared" si="22"/>
        <v>0</v>
      </c>
      <c r="N169" s="16" t="b">
        <f t="shared" si="23"/>
        <v>1</v>
      </c>
      <c r="O169" s="16" t="b">
        <f t="shared" si="24"/>
        <v>0</v>
      </c>
      <c r="P169" s="21" t="b">
        <f t="shared" si="25"/>
        <v>0</v>
      </c>
      <c r="Q169" s="22" t="s">
        <v>27</v>
      </c>
      <c r="R169" s="11">
        <v>0.028</v>
      </c>
      <c r="S169" s="6">
        <f t="shared" si="28"/>
        <v>118.30985915492958</v>
      </c>
      <c r="T169" s="23">
        <f t="shared" si="26"/>
        <v>5.978325372200948</v>
      </c>
      <c r="U169" s="9"/>
      <c r="V169" s="9"/>
      <c r="W169" s="9"/>
      <c r="X169" s="19" t="s">
        <v>9</v>
      </c>
      <c r="Z169" s="23">
        <f t="shared" si="27"/>
        <v>5.978325372200948</v>
      </c>
      <c r="AA169" s="23">
        <f t="shared" si="29"/>
        <v>118.30985915492958</v>
      </c>
    </row>
    <row r="170" spans="1:27" ht="12.75">
      <c r="A170" s="1" t="s">
        <v>98</v>
      </c>
      <c r="B170" s="1" t="s">
        <v>99</v>
      </c>
      <c r="C170" s="18">
        <v>2</v>
      </c>
      <c r="D170" s="3">
        <v>31</v>
      </c>
      <c r="E170" s="8">
        <v>39</v>
      </c>
      <c r="F170" s="8" t="s">
        <v>2</v>
      </c>
      <c r="G170" s="3">
        <v>22</v>
      </c>
      <c r="H170" s="18">
        <v>52</v>
      </c>
      <c r="I170" s="11">
        <v>9.9</v>
      </c>
      <c r="J170" s="11">
        <v>11.4</v>
      </c>
      <c r="K170" s="7">
        <f t="shared" si="20"/>
        <v>227.97000000000003</v>
      </c>
      <c r="L170" s="7">
        <f t="shared" si="21"/>
        <v>15.098675438593943</v>
      </c>
      <c r="M170" s="16" t="b">
        <f t="shared" si="22"/>
        <v>0</v>
      </c>
      <c r="N170" s="16" t="b">
        <f t="shared" si="23"/>
        <v>0</v>
      </c>
      <c r="O170" s="16" t="b">
        <f t="shared" si="24"/>
        <v>0</v>
      </c>
      <c r="P170" s="21" t="b">
        <f t="shared" si="25"/>
        <v>1</v>
      </c>
      <c r="Q170" s="22" t="s">
        <v>27</v>
      </c>
      <c r="R170" s="11">
        <v>0.028</v>
      </c>
      <c r="S170" s="6">
        <f t="shared" si="28"/>
        <v>118.30985915492958</v>
      </c>
      <c r="T170" s="23">
        <f t="shared" si="26"/>
        <v>8.645799276499654</v>
      </c>
      <c r="U170" s="9"/>
      <c r="V170" s="9"/>
      <c r="W170" s="9"/>
      <c r="X170" s="19" t="s">
        <v>9</v>
      </c>
      <c r="Z170" s="23">
        <f t="shared" si="27"/>
        <v>8.645799276499654</v>
      </c>
      <c r="AA170" s="23">
        <f t="shared" si="29"/>
        <v>118.30985915492958</v>
      </c>
    </row>
    <row r="171" spans="1:27" ht="12.75">
      <c r="A171" s="1" t="s">
        <v>100</v>
      </c>
      <c r="B171" s="1" t="s">
        <v>101</v>
      </c>
      <c r="C171" s="18">
        <v>17</v>
      </c>
      <c r="D171" s="3">
        <v>6</v>
      </c>
      <c r="E171" s="8">
        <v>55</v>
      </c>
      <c r="F171" s="8" t="s">
        <v>2</v>
      </c>
      <c r="G171" s="3">
        <v>6</v>
      </c>
      <c r="H171" s="18">
        <v>42</v>
      </c>
      <c r="I171" s="11">
        <v>-38</v>
      </c>
      <c r="J171" s="11">
        <v>-23.9</v>
      </c>
      <c r="K171" s="7">
        <f t="shared" si="20"/>
        <v>2015.21</v>
      </c>
      <c r="L171" s="7">
        <f t="shared" si="21"/>
        <v>44.89109043006196</v>
      </c>
      <c r="M171" s="16" t="b">
        <f t="shared" si="22"/>
        <v>1</v>
      </c>
      <c r="N171" s="16" t="b">
        <f t="shared" si="23"/>
        <v>0</v>
      </c>
      <c r="O171" s="16" t="b">
        <f t="shared" si="24"/>
        <v>0</v>
      </c>
      <c r="P171" s="21" t="b">
        <f t="shared" si="25"/>
        <v>0</v>
      </c>
      <c r="Q171" s="22" t="s">
        <v>8</v>
      </c>
      <c r="R171" s="11">
        <v>0.028</v>
      </c>
      <c r="S171" s="6">
        <f t="shared" si="28"/>
        <v>118.30985915492958</v>
      </c>
      <c r="T171" s="23">
        <f t="shared" si="26"/>
        <v>25.70552355668449</v>
      </c>
      <c r="U171" s="9"/>
      <c r="V171" s="9"/>
      <c r="W171" s="9"/>
      <c r="X171" s="19" t="s">
        <v>9</v>
      </c>
      <c r="Z171" s="23">
        <f t="shared" si="27"/>
        <v>25.70552355668449</v>
      </c>
      <c r="AA171" s="23">
        <f t="shared" si="29"/>
        <v>118.30985915492958</v>
      </c>
    </row>
    <row r="172" spans="1:27" ht="12.75">
      <c r="A172" s="1" t="s">
        <v>281</v>
      </c>
      <c r="B172" s="1" t="s">
        <v>282</v>
      </c>
      <c r="C172" s="18">
        <v>7</v>
      </c>
      <c r="D172" s="3">
        <v>26</v>
      </c>
      <c r="E172" s="8">
        <v>57</v>
      </c>
      <c r="F172" s="8" t="s">
        <v>2</v>
      </c>
      <c r="G172" s="3">
        <v>22</v>
      </c>
      <c r="H172" s="18">
        <v>53</v>
      </c>
      <c r="I172" s="11">
        <v>37.8</v>
      </c>
      <c r="J172" s="11">
        <v>-4.8</v>
      </c>
      <c r="K172" s="7">
        <f t="shared" si="20"/>
        <v>1451.8799999999997</v>
      </c>
      <c r="L172" s="7">
        <f t="shared" si="21"/>
        <v>38.10354314233782</v>
      </c>
      <c r="M172" s="16" t="b">
        <f t="shared" si="22"/>
        <v>0</v>
      </c>
      <c r="N172" s="16" t="b">
        <f t="shared" si="23"/>
        <v>0</v>
      </c>
      <c r="O172" s="16" t="b">
        <f t="shared" si="24"/>
        <v>1</v>
      </c>
      <c r="P172" s="21" t="b">
        <f t="shared" si="25"/>
        <v>0</v>
      </c>
      <c r="Q172" s="22" t="s">
        <v>8</v>
      </c>
      <c r="R172" s="11">
        <v>0.028</v>
      </c>
      <c r="S172" s="6">
        <f t="shared" si="28"/>
        <v>118.30985915492958</v>
      </c>
      <c r="T172" s="23">
        <f t="shared" si="26"/>
        <v>21.818840140773048</v>
      </c>
      <c r="U172" s="9"/>
      <c r="V172" s="9"/>
      <c r="W172" s="9"/>
      <c r="X172" s="19" t="s">
        <v>210</v>
      </c>
      <c r="Z172" s="23">
        <f t="shared" si="27"/>
        <v>21.818840140773048</v>
      </c>
      <c r="AA172" s="23">
        <f t="shared" si="29"/>
        <v>118.30985915492958</v>
      </c>
    </row>
    <row r="173" spans="1:27" ht="12.75">
      <c r="A173" s="1" t="s">
        <v>283</v>
      </c>
      <c r="B173" s="1" t="s">
        <v>284</v>
      </c>
      <c r="C173" s="18">
        <v>9</v>
      </c>
      <c r="D173" s="3">
        <v>4</v>
      </c>
      <c r="E173" s="8">
        <v>54</v>
      </c>
      <c r="F173" s="8" t="s">
        <v>2</v>
      </c>
      <c r="G173" s="3">
        <v>33</v>
      </c>
      <c r="H173" s="18">
        <v>56</v>
      </c>
      <c r="I173" s="11">
        <v>14</v>
      </c>
      <c r="J173" s="11">
        <v>-52</v>
      </c>
      <c r="K173" s="7">
        <f t="shared" si="20"/>
        <v>2900</v>
      </c>
      <c r="L173" s="7">
        <f t="shared" si="21"/>
        <v>53.85164807134504</v>
      </c>
      <c r="M173" s="16" t="b">
        <f t="shared" si="22"/>
        <v>0</v>
      </c>
      <c r="N173" s="16" t="b">
        <f t="shared" si="23"/>
        <v>0</v>
      </c>
      <c r="O173" s="16" t="b">
        <f t="shared" si="24"/>
        <v>1</v>
      </c>
      <c r="P173" s="21" t="b">
        <f t="shared" si="25"/>
        <v>0</v>
      </c>
      <c r="Q173" s="22" t="s">
        <v>27</v>
      </c>
      <c r="R173" s="11">
        <v>0.028</v>
      </c>
      <c r="S173" s="6">
        <f t="shared" si="28"/>
        <v>118.30985915492958</v>
      </c>
      <c r="T173" s="23">
        <f t="shared" si="26"/>
        <v>30.836515549135264</v>
      </c>
      <c r="U173" s="9"/>
      <c r="V173" s="9"/>
      <c r="W173" s="9"/>
      <c r="X173" s="19" t="s">
        <v>210</v>
      </c>
      <c r="Z173" s="23">
        <f t="shared" si="27"/>
        <v>30.836515549135264</v>
      </c>
      <c r="AA173" s="23">
        <f t="shared" si="29"/>
        <v>118.30985915492958</v>
      </c>
    </row>
    <row r="174" spans="1:27" ht="12.75">
      <c r="A174" s="1" t="s">
        <v>608</v>
      </c>
      <c r="B174" s="1" t="s">
        <v>609</v>
      </c>
      <c r="C174" s="18">
        <v>11</v>
      </c>
      <c r="D174" s="3">
        <v>44</v>
      </c>
      <c r="E174" s="8">
        <v>51</v>
      </c>
      <c r="F174" s="8">
        <v>-1</v>
      </c>
      <c r="G174" s="3">
        <v>36</v>
      </c>
      <c r="H174" s="18">
        <v>18</v>
      </c>
      <c r="I174" s="11">
        <v>-12.4</v>
      </c>
      <c r="J174" s="11">
        <v>-8</v>
      </c>
      <c r="K174" s="7">
        <f t="shared" si="20"/>
        <v>217.76000000000002</v>
      </c>
      <c r="L174" s="7">
        <f t="shared" si="21"/>
        <v>14.756693396557374</v>
      </c>
      <c r="M174" s="16" t="b">
        <f t="shared" si="22"/>
        <v>1</v>
      </c>
      <c r="N174" s="16" t="b">
        <f t="shared" si="23"/>
        <v>0</v>
      </c>
      <c r="O174" s="16" t="b">
        <f t="shared" si="24"/>
        <v>0</v>
      </c>
      <c r="P174" s="21" t="b">
        <f t="shared" si="25"/>
        <v>0</v>
      </c>
      <c r="Q174" s="22" t="s">
        <v>8</v>
      </c>
      <c r="R174" s="11">
        <v>0.028</v>
      </c>
      <c r="S174" s="6">
        <f t="shared" si="28"/>
        <v>118.30985915492958</v>
      </c>
      <c r="T174" s="23">
        <f t="shared" si="26"/>
        <v>8.449973615921643</v>
      </c>
      <c r="U174" s="9"/>
      <c r="V174" s="9"/>
      <c r="W174" s="9"/>
      <c r="X174" s="19" t="s">
        <v>451</v>
      </c>
      <c r="Z174" s="23">
        <f t="shared" si="27"/>
        <v>8.449973615921643</v>
      </c>
      <c r="AA174" s="23">
        <f t="shared" si="29"/>
        <v>118.30985915492958</v>
      </c>
    </row>
    <row r="175" spans="1:27" ht="12.75">
      <c r="A175" s="1" t="s">
        <v>610</v>
      </c>
      <c r="B175" s="1" t="s">
        <v>611</v>
      </c>
      <c r="C175" s="18">
        <v>16</v>
      </c>
      <c r="D175" s="3">
        <v>16</v>
      </c>
      <c r="E175" s="8">
        <v>30</v>
      </c>
      <c r="F175" s="8" t="s">
        <v>2</v>
      </c>
      <c r="G175" s="3">
        <v>42</v>
      </c>
      <c r="H175" s="18">
        <v>30</v>
      </c>
      <c r="I175" s="11">
        <v>1</v>
      </c>
      <c r="J175" s="11">
        <v>4</v>
      </c>
      <c r="K175" s="7">
        <f t="shared" si="20"/>
        <v>17</v>
      </c>
      <c r="L175" s="7">
        <f t="shared" si="21"/>
        <v>4.123105625617661</v>
      </c>
      <c r="M175" s="16" t="b">
        <f t="shared" si="22"/>
        <v>0</v>
      </c>
      <c r="N175" s="16" t="b">
        <f t="shared" si="23"/>
        <v>0</v>
      </c>
      <c r="O175" s="16" t="b">
        <f t="shared" si="24"/>
        <v>0</v>
      </c>
      <c r="P175" s="21" t="b">
        <f t="shared" si="25"/>
        <v>1</v>
      </c>
      <c r="Q175" s="22" t="s">
        <v>27</v>
      </c>
      <c r="R175" s="11">
        <v>0.028</v>
      </c>
      <c r="S175" s="6">
        <f t="shared" si="28"/>
        <v>118.30985915492958</v>
      </c>
      <c r="T175" s="23">
        <f t="shared" si="26"/>
        <v>2.36097158190298</v>
      </c>
      <c r="U175" s="9"/>
      <c r="V175" s="9"/>
      <c r="W175" s="9"/>
      <c r="X175" s="19" t="s">
        <v>451</v>
      </c>
      <c r="Z175" s="23">
        <f t="shared" si="27"/>
        <v>2.36097158190298</v>
      </c>
      <c r="AA175" s="23">
        <f t="shared" si="29"/>
        <v>118.30985915492958</v>
      </c>
    </row>
    <row r="176" spans="1:27" ht="12.75">
      <c r="A176" s="1" t="s">
        <v>612</v>
      </c>
      <c r="B176" s="1" t="s">
        <v>613</v>
      </c>
      <c r="C176" s="18">
        <v>23</v>
      </c>
      <c r="D176" s="3">
        <v>3</v>
      </c>
      <c r="E176" s="8">
        <v>43</v>
      </c>
      <c r="F176" s="8" t="s">
        <v>2</v>
      </c>
      <c r="G176" s="3">
        <v>58</v>
      </c>
      <c r="H176" s="18">
        <v>50</v>
      </c>
      <c r="I176" s="11">
        <v>-7.9</v>
      </c>
      <c r="J176" s="11">
        <v>7.3</v>
      </c>
      <c r="K176" s="7">
        <f t="shared" si="20"/>
        <v>115.7</v>
      </c>
      <c r="L176" s="7">
        <f t="shared" si="21"/>
        <v>10.756393447619885</v>
      </c>
      <c r="M176" s="16" t="b">
        <f t="shared" si="22"/>
        <v>0</v>
      </c>
      <c r="N176" s="16" t="b">
        <f t="shared" si="23"/>
        <v>1</v>
      </c>
      <c r="O176" s="16" t="b">
        <f t="shared" si="24"/>
        <v>0</v>
      </c>
      <c r="P176" s="21" t="b">
        <f t="shared" si="25"/>
        <v>0</v>
      </c>
      <c r="Q176" s="22" t="s">
        <v>20</v>
      </c>
      <c r="R176" s="11">
        <v>0.028</v>
      </c>
      <c r="S176" s="6">
        <f t="shared" si="28"/>
        <v>118.30985915492958</v>
      </c>
      <c r="T176" s="23">
        <f t="shared" si="26"/>
        <v>6.159322986006114</v>
      </c>
      <c r="U176" s="9"/>
      <c r="V176" s="9"/>
      <c r="W176" s="9"/>
      <c r="X176" s="19" t="s">
        <v>451</v>
      </c>
      <c r="Z176" s="23">
        <f t="shared" si="27"/>
        <v>6.159322986006114</v>
      </c>
      <c r="AA176" s="23">
        <f t="shared" si="29"/>
        <v>118.30985915492958</v>
      </c>
    </row>
    <row r="177" spans="1:27" ht="12.75">
      <c r="A177" s="1" t="s">
        <v>102</v>
      </c>
      <c r="B177" s="1" t="s">
        <v>103</v>
      </c>
      <c r="C177" s="18">
        <v>23</v>
      </c>
      <c r="D177" s="3">
        <v>27</v>
      </c>
      <c r="E177" s="8">
        <v>59</v>
      </c>
      <c r="F177" s="8" t="s">
        <v>2</v>
      </c>
      <c r="G177" s="3">
        <v>47</v>
      </c>
      <c r="H177" s="18">
        <v>2</v>
      </c>
      <c r="I177" s="11">
        <v>4.6</v>
      </c>
      <c r="J177" s="11">
        <v>-1.6</v>
      </c>
      <c r="K177" s="7">
        <f t="shared" si="20"/>
        <v>23.72</v>
      </c>
      <c r="L177" s="7">
        <f t="shared" si="21"/>
        <v>4.870318264754368</v>
      </c>
      <c r="M177" s="16" t="b">
        <f t="shared" si="22"/>
        <v>0</v>
      </c>
      <c r="N177" s="16" t="b">
        <f t="shared" si="23"/>
        <v>0</v>
      </c>
      <c r="O177" s="16" t="b">
        <f t="shared" si="24"/>
        <v>1</v>
      </c>
      <c r="P177" s="21" t="b">
        <f t="shared" si="25"/>
        <v>0</v>
      </c>
      <c r="Q177" s="22" t="s">
        <v>27</v>
      </c>
      <c r="R177" s="11">
        <v>0.029</v>
      </c>
      <c r="S177" s="6">
        <f t="shared" si="28"/>
        <v>122.53521126760563</v>
      </c>
      <c r="T177" s="23">
        <f t="shared" si="26"/>
        <v>2.88844171115883</v>
      </c>
      <c r="U177" s="9"/>
      <c r="V177" s="9"/>
      <c r="W177" s="9"/>
      <c r="X177" s="19" t="s">
        <v>9</v>
      </c>
      <c r="Z177" s="23">
        <f t="shared" si="27"/>
        <v>2.88844171115883</v>
      </c>
      <c r="AA177" s="23">
        <f t="shared" si="29"/>
        <v>122.53521126760563</v>
      </c>
    </row>
    <row r="178" spans="1:27" ht="12.75">
      <c r="A178" s="1" t="s">
        <v>104</v>
      </c>
      <c r="B178" s="1" t="s">
        <v>105</v>
      </c>
      <c r="C178" s="18">
        <v>15</v>
      </c>
      <c r="D178" s="3">
        <v>59</v>
      </c>
      <c r="E178" s="8">
        <v>46</v>
      </c>
      <c r="F178" s="8" t="s">
        <v>2</v>
      </c>
      <c r="G178" s="3">
        <v>48</v>
      </c>
      <c r="H178" s="18">
        <v>13</v>
      </c>
      <c r="I178" s="11">
        <v>9</v>
      </c>
      <c r="J178" s="11">
        <v>4</v>
      </c>
      <c r="K178" s="7">
        <f t="shared" si="20"/>
        <v>97</v>
      </c>
      <c r="L178" s="7">
        <f t="shared" si="21"/>
        <v>9.848857801796104</v>
      </c>
      <c r="M178" s="16" t="b">
        <f t="shared" si="22"/>
        <v>0</v>
      </c>
      <c r="N178" s="16" t="b">
        <f t="shared" si="23"/>
        <v>0</v>
      </c>
      <c r="O178" s="16" t="b">
        <f t="shared" si="24"/>
        <v>0</v>
      </c>
      <c r="P178" s="21" t="b">
        <f t="shared" si="25"/>
        <v>1</v>
      </c>
      <c r="Q178" s="22" t="s">
        <v>8</v>
      </c>
      <c r="R178" s="11">
        <v>0.029</v>
      </c>
      <c r="S178" s="6">
        <f t="shared" si="28"/>
        <v>122.53521126760563</v>
      </c>
      <c r="T178" s="23">
        <f t="shared" si="26"/>
        <v>5.841066258000427</v>
      </c>
      <c r="U178" s="9"/>
      <c r="V178" s="9"/>
      <c r="W178" s="9"/>
      <c r="X178" s="19" t="s">
        <v>9</v>
      </c>
      <c r="Z178" s="23">
        <f t="shared" si="27"/>
        <v>5.841066258000427</v>
      </c>
      <c r="AA178" s="23">
        <f t="shared" si="29"/>
        <v>122.53521126760563</v>
      </c>
    </row>
    <row r="179" spans="1:27" ht="12.75">
      <c r="A179" s="1" t="s">
        <v>614</v>
      </c>
      <c r="B179" s="1" t="s">
        <v>615</v>
      </c>
      <c r="C179" s="18">
        <v>20</v>
      </c>
      <c r="D179" s="3">
        <v>45</v>
      </c>
      <c r="E179" s="8">
        <v>39</v>
      </c>
      <c r="F179" s="8">
        <v>-4</v>
      </c>
      <c r="G179" s="3">
        <v>57</v>
      </c>
      <c r="H179" s="18">
        <v>5</v>
      </c>
      <c r="I179" s="11">
        <v>-4.2</v>
      </c>
      <c r="J179" s="11">
        <v>27.1</v>
      </c>
      <c r="K179" s="7">
        <f t="shared" si="20"/>
        <v>752.0500000000001</v>
      </c>
      <c r="L179" s="7">
        <f t="shared" si="21"/>
        <v>27.423530042647684</v>
      </c>
      <c r="M179" s="16" t="b">
        <f t="shared" si="22"/>
        <v>0</v>
      </c>
      <c r="N179" s="16" t="b">
        <f t="shared" si="23"/>
        <v>1</v>
      </c>
      <c r="O179" s="16" t="b">
        <f t="shared" si="24"/>
        <v>0</v>
      </c>
      <c r="P179" s="21" t="b">
        <f t="shared" si="25"/>
        <v>0</v>
      </c>
      <c r="Q179" s="22" t="s">
        <v>27</v>
      </c>
      <c r="R179" s="11">
        <v>0.029</v>
      </c>
      <c r="S179" s="6">
        <f t="shared" si="28"/>
        <v>122.53521126760563</v>
      </c>
      <c r="T179" s="23">
        <f t="shared" si="26"/>
        <v>16.26408454980012</v>
      </c>
      <c r="U179" s="9"/>
      <c r="V179" s="9"/>
      <c r="W179" s="9"/>
      <c r="X179" s="19" t="s">
        <v>451</v>
      </c>
      <c r="Z179" s="23">
        <f t="shared" si="27"/>
        <v>16.26408454980012</v>
      </c>
      <c r="AA179" s="23">
        <f t="shared" si="29"/>
        <v>122.53521126760563</v>
      </c>
    </row>
    <row r="180" spans="1:27" ht="12.75">
      <c r="A180" s="1" t="s">
        <v>616</v>
      </c>
      <c r="B180" s="1" t="s">
        <v>617</v>
      </c>
      <c r="C180" s="18">
        <v>15</v>
      </c>
      <c r="D180" s="3">
        <v>47</v>
      </c>
      <c r="E180" s="8">
        <v>1</v>
      </c>
      <c r="F180" s="8">
        <v>0</v>
      </c>
      <c r="G180" s="3">
        <v>59</v>
      </c>
      <c r="H180" s="18">
        <v>26</v>
      </c>
      <c r="I180" s="11">
        <v>-18</v>
      </c>
      <c r="J180" s="11">
        <v>-5</v>
      </c>
      <c r="K180" s="7">
        <f t="shared" si="20"/>
        <v>349</v>
      </c>
      <c r="L180" s="7">
        <f t="shared" si="21"/>
        <v>18.681541692269406</v>
      </c>
      <c r="M180" s="16" t="b">
        <f t="shared" si="22"/>
        <v>1</v>
      </c>
      <c r="N180" s="16" t="b">
        <f t="shared" si="23"/>
        <v>0</v>
      </c>
      <c r="O180" s="16" t="b">
        <f t="shared" si="24"/>
        <v>0</v>
      </c>
      <c r="P180" s="21" t="b">
        <f t="shared" si="25"/>
        <v>0</v>
      </c>
      <c r="Q180" s="22" t="s">
        <v>27</v>
      </c>
      <c r="R180" s="11">
        <v>0.0298</v>
      </c>
      <c r="S180" s="6">
        <f t="shared" si="28"/>
        <v>125.91549295774648</v>
      </c>
      <c r="T180" s="23">
        <f t="shared" si="26"/>
        <v>11.38511037194113</v>
      </c>
      <c r="U180" s="9"/>
      <c r="V180" s="9"/>
      <c r="W180" s="9"/>
      <c r="X180" s="19" t="s">
        <v>451</v>
      </c>
      <c r="Z180" s="23">
        <f t="shared" si="27"/>
        <v>11.38511037194113</v>
      </c>
      <c r="AA180" s="23">
        <f t="shared" si="29"/>
        <v>125.91549295774648</v>
      </c>
    </row>
    <row r="181" spans="1:27" ht="12.75">
      <c r="A181" s="1" t="s">
        <v>106</v>
      </c>
      <c r="B181" s="1" t="s">
        <v>107</v>
      </c>
      <c r="C181" s="18">
        <v>16</v>
      </c>
      <c r="D181" s="3">
        <v>21</v>
      </c>
      <c r="E181" s="8">
        <v>21</v>
      </c>
      <c r="F181" s="8" t="s">
        <v>2</v>
      </c>
      <c r="G181" s="3">
        <v>48</v>
      </c>
      <c r="H181" s="18">
        <v>10</v>
      </c>
      <c r="I181" s="11">
        <v>-28.6</v>
      </c>
      <c r="J181" s="11">
        <v>7.8</v>
      </c>
      <c r="K181" s="7">
        <f t="shared" si="20"/>
        <v>878.8000000000001</v>
      </c>
      <c r="L181" s="7">
        <f t="shared" si="21"/>
        <v>29.64456105257759</v>
      </c>
      <c r="M181" s="16" t="b">
        <f t="shared" si="22"/>
        <v>0</v>
      </c>
      <c r="N181" s="16" t="b">
        <f t="shared" si="23"/>
        <v>1</v>
      </c>
      <c r="O181" s="16" t="b">
        <f t="shared" si="24"/>
        <v>0</v>
      </c>
      <c r="P181" s="21" t="b">
        <f t="shared" si="25"/>
        <v>0</v>
      </c>
      <c r="Q181" s="22" t="s">
        <v>8</v>
      </c>
      <c r="R181" s="11">
        <v>0.03</v>
      </c>
      <c r="S181" s="6">
        <f t="shared" si="28"/>
        <v>126.7605633802817</v>
      </c>
      <c r="T181" s="23">
        <f t="shared" si="26"/>
        <v>18.187564499299715</v>
      </c>
      <c r="U181" s="9"/>
      <c r="V181" s="9"/>
      <c r="W181" s="9"/>
      <c r="X181" s="19" t="s">
        <v>9</v>
      </c>
      <c r="Z181" s="23">
        <f t="shared" si="27"/>
        <v>18.187564499299715</v>
      </c>
      <c r="AA181" s="23">
        <f t="shared" si="29"/>
        <v>126.7605633802817</v>
      </c>
    </row>
    <row r="182" spans="1:27" ht="12.75">
      <c r="A182" s="1" t="s">
        <v>108</v>
      </c>
      <c r="B182" s="1" t="s">
        <v>109</v>
      </c>
      <c r="C182" s="18">
        <v>23</v>
      </c>
      <c r="D182" s="3">
        <v>47</v>
      </c>
      <c r="E182" s="8">
        <v>25</v>
      </c>
      <c r="F182" s="8" t="s">
        <v>2</v>
      </c>
      <c r="G182" s="3">
        <v>23</v>
      </c>
      <c r="H182" s="18">
        <v>16</v>
      </c>
      <c r="I182" s="11">
        <v>-21.2</v>
      </c>
      <c r="J182" s="11">
        <v>-8.4</v>
      </c>
      <c r="K182" s="7">
        <f t="shared" si="20"/>
        <v>520</v>
      </c>
      <c r="L182" s="7">
        <f t="shared" si="21"/>
        <v>22.80350850198276</v>
      </c>
      <c r="M182" s="16" t="b">
        <f t="shared" si="22"/>
        <v>1</v>
      </c>
      <c r="N182" s="16" t="b">
        <f t="shared" si="23"/>
        <v>0</v>
      </c>
      <c r="O182" s="16" t="b">
        <f t="shared" si="24"/>
        <v>0</v>
      </c>
      <c r="P182" s="21" t="b">
        <f t="shared" si="25"/>
        <v>0</v>
      </c>
      <c r="Q182" s="22" t="s">
        <v>27</v>
      </c>
      <c r="R182" s="11">
        <v>0.03</v>
      </c>
      <c r="S182" s="6">
        <f t="shared" si="28"/>
        <v>126.7605633802817</v>
      </c>
      <c r="T182" s="23">
        <f t="shared" si="26"/>
        <v>13.990434230230548</v>
      </c>
      <c r="U182" s="9"/>
      <c r="V182" s="9"/>
      <c r="W182" s="9"/>
      <c r="X182" s="19" t="s">
        <v>9</v>
      </c>
      <c r="Z182" s="23">
        <f t="shared" si="27"/>
        <v>13.990434230230548</v>
      </c>
      <c r="AA182" s="23">
        <f t="shared" si="29"/>
        <v>126.7605633802817</v>
      </c>
    </row>
    <row r="183" spans="1:27" ht="12.75">
      <c r="A183" s="1" t="s">
        <v>110</v>
      </c>
      <c r="B183" s="1" t="s">
        <v>111</v>
      </c>
      <c r="C183" s="18">
        <v>20</v>
      </c>
      <c r="D183" s="3">
        <v>56</v>
      </c>
      <c r="E183" s="8">
        <v>30</v>
      </c>
      <c r="F183" s="8">
        <v>-18</v>
      </c>
      <c r="G183" s="3">
        <v>33</v>
      </c>
      <c r="H183" s="18">
        <v>34</v>
      </c>
      <c r="I183" s="11">
        <v>24.8</v>
      </c>
      <c r="J183" s="11">
        <v>8.1</v>
      </c>
      <c r="K183" s="7">
        <f t="shared" si="20"/>
        <v>680.6500000000001</v>
      </c>
      <c r="L183" s="7">
        <f t="shared" si="21"/>
        <v>26.089269824968273</v>
      </c>
      <c r="M183" s="16" t="b">
        <f t="shared" si="22"/>
        <v>0</v>
      </c>
      <c r="N183" s="16" t="b">
        <f t="shared" si="23"/>
        <v>0</v>
      </c>
      <c r="O183" s="16" t="b">
        <f t="shared" si="24"/>
        <v>0</v>
      </c>
      <c r="P183" s="21" t="b">
        <f t="shared" si="25"/>
        <v>1</v>
      </c>
      <c r="Q183" s="22" t="s">
        <v>27</v>
      </c>
      <c r="R183" s="11">
        <v>0.03</v>
      </c>
      <c r="S183" s="6">
        <f t="shared" si="28"/>
        <v>126.7605633802817</v>
      </c>
      <c r="T183" s="23">
        <f t="shared" si="26"/>
        <v>16.0063182193749</v>
      </c>
      <c r="U183" s="9"/>
      <c r="V183" s="9"/>
      <c r="W183" s="9"/>
      <c r="X183" s="19" t="s">
        <v>9</v>
      </c>
      <c r="Z183" s="23">
        <f t="shared" si="27"/>
        <v>16.0063182193749</v>
      </c>
      <c r="AA183" s="23">
        <f t="shared" si="29"/>
        <v>126.7605633802817</v>
      </c>
    </row>
    <row r="184" spans="1:27" ht="12.75">
      <c r="A184" s="1" t="s">
        <v>285</v>
      </c>
      <c r="B184" s="1" t="s">
        <v>286</v>
      </c>
      <c r="C184" s="18">
        <v>14</v>
      </c>
      <c r="D184" s="3">
        <v>40</v>
      </c>
      <c r="E184" s="8">
        <v>20</v>
      </c>
      <c r="F184" s="8" t="s">
        <v>2</v>
      </c>
      <c r="G184" s="3">
        <v>41</v>
      </c>
      <c r="H184" s="18">
        <v>4</v>
      </c>
      <c r="I184" s="11">
        <v>-2.7</v>
      </c>
      <c r="J184" s="11">
        <v>-1.1</v>
      </c>
      <c r="K184" s="7">
        <f t="shared" si="20"/>
        <v>8.500000000000002</v>
      </c>
      <c r="L184" s="7">
        <f t="shared" si="21"/>
        <v>2.9154759474226504</v>
      </c>
      <c r="M184" s="16" t="b">
        <f t="shared" si="22"/>
        <v>1</v>
      </c>
      <c r="N184" s="16" t="b">
        <f t="shared" si="23"/>
        <v>0</v>
      </c>
      <c r="O184" s="16" t="b">
        <f t="shared" si="24"/>
        <v>0</v>
      </c>
      <c r="P184" s="21" t="b">
        <f t="shared" si="25"/>
        <v>0</v>
      </c>
      <c r="Q184" s="22" t="s">
        <v>8</v>
      </c>
      <c r="R184" s="11">
        <v>0.03</v>
      </c>
      <c r="S184" s="6">
        <f t="shared" si="28"/>
        <v>126.7605633802817</v>
      </c>
      <c r="T184" s="23">
        <f t="shared" si="26"/>
        <v>1.7887060883060655</v>
      </c>
      <c r="U184" s="9"/>
      <c r="V184" s="9"/>
      <c r="W184" s="9"/>
      <c r="X184" s="19" t="s">
        <v>210</v>
      </c>
      <c r="Z184" s="23">
        <f t="shared" si="27"/>
        <v>1.7887060883060655</v>
      </c>
      <c r="AA184" s="23">
        <f t="shared" si="29"/>
        <v>126.7605633802817</v>
      </c>
    </row>
    <row r="185" spans="1:27" ht="12.75">
      <c r="A185" s="1" t="s">
        <v>618</v>
      </c>
      <c r="B185" s="1" t="s">
        <v>405</v>
      </c>
      <c r="C185" s="18">
        <v>14</v>
      </c>
      <c r="D185" s="3">
        <v>26</v>
      </c>
      <c r="E185" s="8">
        <v>17</v>
      </c>
      <c r="F185" s="8" t="s">
        <v>2</v>
      </c>
      <c r="G185" s="3">
        <v>14</v>
      </c>
      <c r="H185" s="18">
        <v>56</v>
      </c>
      <c r="I185" s="11">
        <v>9.3</v>
      </c>
      <c r="J185" s="11">
        <v>10.3</v>
      </c>
      <c r="K185" s="7">
        <f t="shared" si="20"/>
        <v>192.58000000000004</v>
      </c>
      <c r="L185" s="7">
        <f t="shared" si="21"/>
        <v>13.877319625922004</v>
      </c>
      <c r="M185" s="16" t="b">
        <f t="shared" si="22"/>
        <v>0</v>
      </c>
      <c r="N185" s="16" t="b">
        <f t="shared" si="23"/>
        <v>0</v>
      </c>
      <c r="O185" s="16" t="b">
        <f t="shared" si="24"/>
        <v>0</v>
      </c>
      <c r="P185" s="21" t="b">
        <f t="shared" si="25"/>
        <v>1</v>
      </c>
      <c r="Q185" s="22" t="s">
        <v>27</v>
      </c>
      <c r="R185" s="11">
        <v>0.03</v>
      </c>
      <c r="S185" s="6">
        <f t="shared" si="28"/>
        <v>126.7605633802817</v>
      </c>
      <c r="T185" s="23">
        <f t="shared" si="26"/>
        <v>8.514028773312148</v>
      </c>
      <c r="U185" s="9"/>
      <c r="V185" s="9"/>
      <c r="W185" s="9"/>
      <c r="X185" s="19" t="s">
        <v>451</v>
      </c>
      <c r="Z185" s="23">
        <f t="shared" si="27"/>
        <v>8.514028773312148</v>
      </c>
      <c r="AA185" s="23">
        <f t="shared" si="29"/>
        <v>126.7605633802817</v>
      </c>
    </row>
    <row r="186" spans="1:27" ht="12.75">
      <c r="A186" s="1" t="s">
        <v>619</v>
      </c>
      <c r="B186" s="1" t="s">
        <v>81</v>
      </c>
      <c r="C186" s="18">
        <v>4</v>
      </c>
      <c r="D186" s="3">
        <v>43</v>
      </c>
      <c r="E186" s="8">
        <v>9</v>
      </c>
      <c r="F186" s="8" t="s">
        <v>2</v>
      </c>
      <c r="G186" s="3">
        <v>46</v>
      </c>
      <c r="H186" s="18">
        <v>0</v>
      </c>
      <c r="I186" s="11">
        <v>7</v>
      </c>
      <c r="J186" s="11">
        <v>7.1</v>
      </c>
      <c r="K186" s="7">
        <f t="shared" si="20"/>
        <v>99.41</v>
      </c>
      <c r="L186" s="7">
        <f t="shared" si="21"/>
        <v>9.970456358662826</v>
      </c>
      <c r="M186" s="16" t="b">
        <f t="shared" si="22"/>
        <v>0</v>
      </c>
      <c r="N186" s="16" t="b">
        <f t="shared" si="23"/>
        <v>0</v>
      </c>
      <c r="O186" s="16" t="b">
        <f t="shared" si="24"/>
        <v>0</v>
      </c>
      <c r="P186" s="21" t="b">
        <f t="shared" si="25"/>
        <v>1</v>
      </c>
      <c r="Q186" s="22" t="s">
        <v>27</v>
      </c>
      <c r="R186" s="11">
        <v>0.03</v>
      </c>
      <c r="S186" s="6">
        <f t="shared" si="28"/>
        <v>126.7605633802817</v>
      </c>
      <c r="T186" s="23">
        <f t="shared" si="26"/>
        <v>6.1170856194838406</v>
      </c>
      <c r="U186" s="9"/>
      <c r="V186" s="9"/>
      <c r="W186" s="9"/>
      <c r="X186" s="19" t="s">
        <v>451</v>
      </c>
      <c r="Z186" s="23">
        <f t="shared" si="27"/>
        <v>6.1170856194838406</v>
      </c>
      <c r="AA186" s="23">
        <f t="shared" si="29"/>
        <v>126.7605633802817</v>
      </c>
    </row>
    <row r="187" spans="1:27" ht="12.75">
      <c r="A187" s="1" t="s">
        <v>620</v>
      </c>
      <c r="B187" s="1" t="s">
        <v>621</v>
      </c>
      <c r="C187" s="18">
        <v>20</v>
      </c>
      <c r="D187" s="3">
        <v>47</v>
      </c>
      <c r="E187" s="8">
        <v>18</v>
      </c>
      <c r="F187" s="8" t="s">
        <v>2</v>
      </c>
      <c r="G187" s="3">
        <v>18</v>
      </c>
      <c r="H187" s="18">
        <v>43</v>
      </c>
      <c r="I187" s="11">
        <v>-32</v>
      </c>
      <c r="J187" s="11">
        <v>23</v>
      </c>
      <c r="K187" s="7">
        <f t="shared" si="20"/>
        <v>1553</v>
      </c>
      <c r="L187" s="7">
        <f t="shared" si="21"/>
        <v>39.408120990476064</v>
      </c>
      <c r="M187" s="16" t="b">
        <f t="shared" si="22"/>
        <v>0</v>
      </c>
      <c r="N187" s="16" t="b">
        <f t="shared" si="23"/>
        <v>1</v>
      </c>
      <c r="O187" s="16" t="b">
        <f t="shared" si="24"/>
        <v>0</v>
      </c>
      <c r="P187" s="21" t="b">
        <f t="shared" si="25"/>
        <v>0</v>
      </c>
      <c r="Q187" s="22" t="s">
        <v>27</v>
      </c>
      <c r="R187" s="11">
        <v>0.03</v>
      </c>
      <c r="S187" s="6">
        <f t="shared" si="28"/>
        <v>126.7605633802817</v>
      </c>
      <c r="T187" s="23">
        <f t="shared" si="26"/>
        <v>24.177714793593484</v>
      </c>
      <c r="U187" s="9"/>
      <c r="V187" s="9"/>
      <c r="W187" s="9"/>
      <c r="X187" s="19" t="s">
        <v>451</v>
      </c>
      <c r="Z187" s="23">
        <f t="shared" si="27"/>
        <v>24.177714793593484</v>
      </c>
      <c r="AA187" s="23">
        <f t="shared" si="29"/>
        <v>126.7605633802817</v>
      </c>
    </row>
    <row r="188" spans="1:27" ht="12.75">
      <c r="A188" s="1" t="s">
        <v>622</v>
      </c>
      <c r="B188" s="1" t="s">
        <v>623</v>
      </c>
      <c r="C188" s="18">
        <v>4</v>
      </c>
      <c r="D188" s="3">
        <v>16</v>
      </c>
      <c r="E188" s="8">
        <v>37</v>
      </c>
      <c r="F188" s="8">
        <v>-12</v>
      </c>
      <c r="G188" s="3">
        <v>23</v>
      </c>
      <c r="H188" s="18">
        <v>33</v>
      </c>
      <c r="I188" s="11">
        <v>21.9</v>
      </c>
      <c r="J188" s="11">
        <v>12.4</v>
      </c>
      <c r="K188" s="7">
        <f t="shared" si="20"/>
        <v>633.37</v>
      </c>
      <c r="L188" s="7">
        <f t="shared" si="21"/>
        <v>25.16684326648855</v>
      </c>
      <c r="M188" s="16" t="b">
        <f t="shared" si="22"/>
        <v>0</v>
      </c>
      <c r="N188" s="16" t="b">
        <f t="shared" si="23"/>
        <v>0</v>
      </c>
      <c r="O188" s="16" t="b">
        <f t="shared" si="24"/>
        <v>0</v>
      </c>
      <c r="P188" s="21" t="b">
        <f t="shared" si="25"/>
        <v>1</v>
      </c>
      <c r="Q188" s="22" t="s">
        <v>75</v>
      </c>
      <c r="R188" s="11">
        <v>0.03</v>
      </c>
      <c r="S188" s="6">
        <f t="shared" si="28"/>
        <v>126.7605633802817</v>
      </c>
      <c r="T188" s="23">
        <f t="shared" si="26"/>
        <v>15.440390037862551</v>
      </c>
      <c r="U188" s="9"/>
      <c r="V188" s="9"/>
      <c r="W188" s="9"/>
      <c r="X188" s="19" t="s">
        <v>451</v>
      </c>
      <c r="Z188" s="23">
        <f t="shared" si="27"/>
        <v>15.440390037862551</v>
      </c>
      <c r="AA188" s="23">
        <f t="shared" si="29"/>
        <v>126.7605633802817</v>
      </c>
    </row>
    <row r="189" spans="1:27" ht="12.75">
      <c r="A189" s="1" t="s">
        <v>287</v>
      </c>
      <c r="B189" s="1" t="s">
        <v>81</v>
      </c>
      <c r="C189" s="18">
        <v>11</v>
      </c>
      <c r="D189" s="3">
        <v>25</v>
      </c>
      <c r="E189" s="8">
        <v>39</v>
      </c>
      <c r="F189" s="8" t="s">
        <v>2</v>
      </c>
      <c r="G189" s="3">
        <v>49</v>
      </c>
      <c r="H189" s="18">
        <v>49</v>
      </c>
      <c r="I189" s="11">
        <v>-2.9</v>
      </c>
      <c r="J189" s="11">
        <v>-4.7</v>
      </c>
      <c r="K189" s="7">
        <f t="shared" si="20"/>
        <v>30.500000000000004</v>
      </c>
      <c r="L189" s="7">
        <f t="shared" si="21"/>
        <v>5.522680508593631</v>
      </c>
      <c r="M189" s="16" t="b">
        <f t="shared" si="22"/>
        <v>1</v>
      </c>
      <c r="N189" s="16" t="b">
        <f t="shared" si="23"/>
        <v>0</v>
      </c>
      <c r="O189" s="16" t="b">
        <f t="shared" si="24"/>
        <v>0</v>
      </c>
      <c r="P189" s="21" t="b">
        <f t="shared" si="25"/>
        <v>0</v>
      </c>
      <c r="Q189" s="22" t="s">
        <v>27</v>
      </c>
      <c r="R189" s="11">
        <v>0.031</v>
      </c>
      <c r="S189" s="6">
        <f t="shared" si="28"/>
        <v>130.98591549295776</v>
      </c>
      <c r="T189" s="23">
        <f t="shared" si="26"/>
        <v>3.501223873983331</v>
      </c>
      <c r="U189" s="9"/>
      <c r="V189" s="9"/>
      <c r="W189" s="9"/>
      <c r="X189" s="19" t="s">
        <v>210</v>
      </c>
      <c r="Z189" s="23">
        <f t="shared" si="27"/>
        <v>3.501223873983331</v>
      </c>
      <c r="AA189" s="23">
        <f t="shared" si="29"/>
        <v>130.98591549295776</v>
      </c>
    </row>
    <row r="190" spans="1:27" ht="12.75">
      <c r="A190" s="1" t="s">
        <v>624</v>
      </c>
      <c r="B190" s="1" t="s">
        <v>625</v>
      </c>
      <c r="C190" s="18">
        <v>8</v>
      </c>
      <c r="D190" s="3">
        <v>27</v>
      </c>
      <c r="E190" s="8">
        <v>40</v>
      </c>
      <c r="F190" s="8">
        <v>-14</v>
      </c>
      <c r="G190" s="3">
        <v>47</v>
      </c>
      <c r="H190" s="18">
        <v>16</v>
      </c>
      <c r="I190" s="11">
        <v>-20.3</v>
      </c>
      <c r="J190" s="11">
        <v>4.2</v>
      </c>
      <c r="K190" s="7">
        <f t="shared" si="20"/>
        <v>429.73</v>
      </c>
      <c r="L190" s="7">
        <f t="shared" si="21"/>
        <v>20.729930052945186</v>
      </c>
      <c r="M190" s="16" t="b">
        <f t="shared" si="22"/>
        <v>0</v>
      </c>
      <c r="N190" s="16" t="b">
        <f t="shared" si="23"/>
        <v>1</v>
      </c>
      <c r="O190" s="16" t="b">
        <f t="shared" si="24"/>
        <v>0</v>
      </c>
      <c r="P190" s="21" t="b">
        <f t="shared" si="25"/>
        <v>0</v>
      </c>
      <c r="Q190" s="22" t="s">
        <v>8</v>
      </c>
      <c r="R190" s="11">
        <v>0.031</v>
      </c>
      <c r="S190" s="6">
        <f t="shared" si="28"/>
        <v>130.98591549295776</v>
      </c>
      <c r="T190" s="23">
        <f t="shared" si="26"/>
        <v>13.142191711875615</v>
      </c>
      <c r="U190" s="9"/>
      <c r="V190" s="9"/>
      <c r="W190" s="9"/>
      <c r="X190" s="19" t="s">
        <v>451</v>
      </c>
      <c r="Z190" s="23">
        <f t="shared" si="27"/>
        <v>13.142191711875615</v>
      </c>
      <c r="AA190" s="23">
        <f t="shared" si="29"/>
        <v>130.98591549295776</v>
      </c>
    </row>
    <row r="191" spans="1:27" ht="12.75">
      <c r="A191" s="1" t="s">
        <v>626</v>
      </c>
      <c r="B191" s="1" t="s">
        <v>627</v>
      </c>
      <c r="C191" s="18">
        <v>16</v>
      </c>
      <c r="D191" s="3">
        <v>11</v>
      </c>
      <c r="E191" s="8">
        <v>12</v>
      </c>
      <c r="F191" s="8" t="s">
        <v>2</v>
      </c>
      <c r="G191" s="3">
        <v>15</v>
      </c>
      <c r="H191" s="18">
        <v>58</v>
      </c>
      <c r="I191" s="11">
        <v>-6.9</v>
      </c>
      <c r="J191" s="11">
        <v>-4.8</v>
      </c>
      <c r="K191" s="7">
        <f t="shared" si="20"/>
        <v>70.65</v>
      </c>
      <c r="L191" s="7">
        <f t="shared" si="21"/>
        <v>8.40535543567314</v>
      </c>
      <c r="M191" s="16" t="b">
        <f t="shared" si="22"/>
        <v>1</v>
      </c>
      <c r="N191" s="16" t="b">
        <f t="shared" si="23"/>
        <v>0</v>
      </c>
      <c r="O191" s="16" t="b">
        <f t="shared" si="24"/>
        <v>0</v>
      </c>
      <c r="P191" s="21" t="b">
        <f t="shared" si="25"/>
        <v>0</v>
      </c>
      <c r="Q191" s="22" t="s">
        <v>36</v>
      </c>
      <c r="R191" s="11">
        <v>0.031</v>
      </c>
      <c r="S191" s="6">
        <f t="shared" si="28"/>
        <v>130.98591549295776</v>
      </c>
      <c r="T191" s="23">
        <f t="shared" si="26"/>
        <v>5.328758575641118</v>
      </c>
      <c r="U191" s="9"/>
      <c r="V191" s="9"/>
      <c r="W191" s="9"/>
      <c r="X191" s="19" t="s">
        <v>451</v>
      </c>
      <c r="Z191" s="23">
        <f t="shared" si="27"/>
        <v>5.328758575641118</v>
      </c>
      <c r="AA191" s="23">
        <f t="shared" si="29"/>
        <v>130.98591549295776</v>
      </c>
    </row>
    <row r="192" spans="1:27" ht="12.75">
      <c r="A192" s="1" t="s">
        <v>112</v>
      </c>
      <c r="B192" s="1" t="s">
        <v>113</v>
      </c>
      <c r="C192" s="18">
        <v>23</v>
      </c>
      <c r="D192" s="3">
        <v>5</v>
      </c>
      <c r="E192" s="8">
        <v>6</v>
      </c>
      <c r="F192" s="8">
        <v>-3</v>
      </c>
      <c r="G192" s="3">
        <v>12</v>
      </c>
      <c r="H192" s="18">
        <v>1</v>
      </c>
      <c r="I192" s="11">
        <v>15.2</v>
      </c>
      <c r="J192" s="11">
        <v>25.8</v>
      </c>
      <c r="K192" s="7">
        <f t="shared" si="20"/>
        <v>896.68</v>
      </c>
      <c r="L192" s="7">
        <f t="shared" si="21"/>
        <v>29.944615542698156</v>
      </c>
      <c r="M192" s="16" t="b">
        <f t="shared" si="22"/>
        <v>0</v>
      </c>
      <c r="N192" s="16" t="b">
        <f t="shared" si="23"/>
        <v>0</v>
      </c>
      <c r="O192" s="16" t="b">
        <f t="shared" si="24"/>
        <v>0</v>
      </c>
      <c r="P192" s="21" t="b">
        <f t="shared" si="25"/>
        <v>1</v>
      </c>
      <c r="Q192" s="22" t="s">
        <v>27</v>
      </c>
      <c r="R192" s="11">
        <v>0.032</v>
      </c>
      <c r="S192" s="6">
        <f t="shared" si="28"/>
        <v>135.2112676056338</v>
      </c>
      <c r="T192" s="23">
        <f t="shared" si="26"/>
        <v>19.59643121937925</v>
      </c>
      <c r="U192" s="9"/>
      <c r="V192" s="9"/>
      <c r="W192" s="9"/>
      <c r="X192" s="19" t="s">
        <v>9</v>
      </c>
      <c r="Z192" s="23">
        <f t="shared" si="27"/>
        <v>19.59643121937925</v>
      </c>
      <c r="AA192" s="23">
        <f t="shared" si="29"/>
        <v>135.2112676056338</v>
      </c>
    </row>
    <row r="193" spans="1:27" ht="12.75">
      <c r="A193" s="1" t="s">
        <v>288</v>
      </c>
      <c r="B193" s="1" t="s">
        <v>289</v>
      </c>
      <c r="C193" s="18">
        <v>11</v>
      </c>
      <c r="D193" s="3">
        <v>34</v>
      </c>
      <c r="E193" s="8">
        <v>0</v>
      </c>
      <c r="F193" s="8" t="s">
        <v>2</v>
      </c>
      <c r="G193" s="3">
        <v>3</v>
      </c>
      <c r="H193" s="18">
        <v>47</v>
      </c>
      <c r="I193" s="11">
        <v>3.5</v>
      </c>
      <c r="J193" s="11">
        <v>-5.9</v>
      </c>
      <c r="K193" s="7">
        <f t="shared" si="20"/>
        <v>47.06</v>
      </c>
      <c r="L193" s="7">
        <f t="shared" si="21"/>
        <v>6.860029154456998</v>
      </c>
      <c r="M193" s="16" t="b">
        <f t="shared" si="22"/>
        <v>0</v>
      </c>
      <c r="N193" s="16" t="b">
        <f t="shared" si="23"/>
        <v>0</v>
      </c>
      <c r="O193" s="16" t="b">
        <f t="shared" si="24"/>
        <v>1</v>
      </c>
      <c r="P193" s="21" t="b">
        <f t="shared" si="25"/>
        <v>0</v>
      </c>
      <c r="Q193" s="22" t="s">
        <v>27</v>
      </c>
      <c r="R193" s="11">
        <v>0.032</v>
      </c>
      <c r="S193" s="6">
        <f t="shared" si="28"/>
        <v>135.2112676056338</v>
      </c>
      <c r="T193" s="23">
        <f t="shared" si="26"/>
        <v>4.489357670882956</v>
      </c>
      <c r="U193" s="9"/>
      <c r="V193" s="9"/>
      <c r="W193" s="9"/>
      <c r="X193" s="19" t="s">
        <v>210</v>
      </c>
      <c r="Z193" s="23">
        <f t="shared" si="27"/>
        <v>4.489357670882956</v>
      </c>
      <c r="AA193" s="23">
        <f t="shared" si="29"/>
        <v>135.2112676056338</v>
      </c>
    </row>
    <row r="194" spans="1:27" ht="12.75">
      <c r="A194" s="1" t="s">
        <v>290</v>
      </c>
      <c r="B194" s="1" t="s">
        <v>291</v>
      </c>
      <c r="C194" s="18">
        <v>10</v>
      </c>
      <c r="D194" s="3">
        <v>27</v>
      </c>
      <c r="E194" s="8">
        <v>4</v>
      </c>
      <c r="F194" s="8" t="s">
        <v>2</v>
      </c>
      <c r="G194" s="3">
        <v>1</v>
      </c>
      <c r="H194" s="18">
        <v>7</v>
      </c>
      <c r="I194" s="11">
        <v>3.1</v>
      </c>
      <c r="J194" s="11">
        <v>-2.5</v>
      </c>
      <c r="K194" s="7">
        <f aca="true" t="shared" si="30" ref="K194:K257">SUMSQ(I194,J194)</f>
        <v>15.860000000000001</v>
      </c>
      <c r="L194" s="7">
        <f aca="true" t="shared" si="31" ref="L194:L257">SQRT(K194)</f>
        <v>3.9824615503479754</v>
      </c>
      <c r="M194" s="16" t="b">
        <f aca="true" t="shared" si="32" ref="M194:M257">AND(I194&lt;0,J194&lt;0,(ISNUMBER(I194)),(ISNUMBER(J194)))</f>
        <v>0</v>
      </c>
      <c r="N194" s="16" t="b">
        <f aca="true" t="shared" si="33" ref="N194:N257">AND(I194&lt;0,J194&gt;0,(ISNUMBER(I194)),(ISNUMBER(J194)))</f>
        <v>0</v>
      </c>
      <c r="O194" s="16" t="b">
        <f aca="true" t="shared" si="34" ref="O194:O257">AND(I194&gt;0,J194&lt;0,(ISNUMBER(I194)),(ISNUMBER(J194)))</f>
        <v>1</v>
      </c>
      <c r="P194" s="21" t="b">
        <f aca="true" t="shared" si="35" ref="P194:P257">AND(I194&gt;0,J194&gt;0,(ISNUMBER(I194)),(ISNUMBER(J194)))</f>
        <v>0</v>
      </c>
      <c r="Q194" s="22" t="s">
        <v>27</v>
      </c>
      <c r="R194" s="11">
        <v>0.032</v>
      </c>
      <c r="S194" s="6">
        <f t="shared" si="28"/>
        <v>135.2112676056338</v>
      </c>
      <c r="T194" s="23">
        <f aca="true" t="shared" si="36" ref="T194:T257">S194*0.00484*L194</f>
        <v>2.606212584160117</v>
      </c>
      <c r="U194" s="9"/>
      <c r="V194" s="9"/>
      <c r="W194" s="9"/>
      <c r="X194" s="19" t="s">
        <v>210</v>
      </c>
      <c r="Z194" s="23">
        <f aca="true" t="shared" si="37" ref="Z194:Z257">AA194*0.00484*L194</f>
        <v>2.606212584160117</v>
      </c>
      <c r="AA194" s="23">
        <f t="shared" si="29"/>
        <v>135.2112676056338</v>
      </c>
    </row>
    <row r="195" spans="1:27" ht="12.75">
      <c r="A195" s="1" t="s">
        <v>628</v>
      </c>
      <c r="B195" s="1" t="s">
        <v>629</v>
      </c>
      <c r="C195" s="18">
        <v>23</v>
      </c>
      <c r="D195" s="3">
        <v>28</v>
      </c>
      <c r="E195" s="8">
        <v>23</v>
      </c>
      <c r="F195" s="8">
        <v>-2</v>
      </c>
      <c r="G195" s="3">
        <v>48</v>
      </c>
      <c r="H195" s="18">
        <v>17</v>
      </c>
      <c r="I195" s="11">
        <v>-16</v>
      </c>
      <c r="J195" s="11">
        <v>21.4</v>
      </c>
      <c r="K195" s="7">
        <f t="shared" si="30"/>
        <v>713.9599999999999</v>
      </c>
      <c r="L195" s="7">
        <f t="shared" si="31"/>
        <v>26.720029940102986</v>
      </c>
      <c r="M195" s="16" t="b">
        <f t="shared" si="32"/>
        <v>0</v>
      </c>
      <c r="N195" s="16" t="b">
        <f t="shared" si="33"/>
        <v>1</v>
      </c>
      <c r="O195" s="16" t="b">
        <f t="shared" si="34"/>
        <v>0</v>
      </c>
      <c r="P195" s="21" t="b">
        <f t="shared" si="35"/>
        <v>0</v>
      </c>
      <c r="Q195" s="22" t="s">
        <v>8</v>
      </c>
      <c r="R195" s="11">
        <v>0.033</v>
      </c>
      <c r="S195" s="6">
        <f aca="true" t="shared" si="38" ref="S195:S228">((300000*R195)/71)</f>
        <v>139.43661971830986</v>
      </c>
      <c r="T195" s="23">
        <f t="shared" si="36"/>
        <v>18.03263316352077</v>
      </c>
      <c r="U195" s="9"/>
      <c r="V195" s="9"/>
      <c r="W195" s="9"/>
      <c r="X195" s="19" t="s">
        <v>451</v>
      </c>
      <c r="Z195" s="23">
        <f t="shared" si="37"/>
        <v>18.03263316352077</v>
      </c>
      <c r="AA195" s="23">
        <f aca="true" t="shared" si="39" ref="AA195:AA228">((300000*R195)/71)</f>
        <v>139.43661971830986</v>
      </c>
    </row>
    <row r="196" spans="1:27" ht="12.75">
      <c r="A196" s="1" t="s">
        <v>114</v>
      </c>
      <c r="B196" s="1" t="s">
        <v>115</v>
      </c>
      <c r="C196" s="18">
        <v>16</v>
      </c>
      <c r="D196" s="3">
        <v>5</v>
      </c>
      <c r="E196" s="8">
        <v>28</v>
      </c>
      <c r="F196" s="8" t="s">
        <v>2</v>
      </c>
      <c r="G196" s="3">
        <v>49</v>
      </c>
      <c r="H196" s="18">
        <v>49</v>
      </c>
      <c r="I196" s="11">
        <v>1.7</v>
      </c>
      <c r="J196" s="11">
        <v>3.3</v>
      </c>
      <c r="K196" s="7">
        <f t="shared" si="30"/>
        <v>13.779999999999998</v>
      </c>
      <c r="L196" s="7">
        <f t="shared" si="31"/>
        <v>3.712142238654117</v>
      </c>
      <c r="M196" s="16" t="b">
        <f t="shared" si="32"/>
        <v>0</v>
      </c>
      <c r="N196" s="16" t="b">
        <f t="shared" si="33"/>
        <v>0</v>
      </c>
      <c r="O196" s="16" t="b">
        <f t="shared" si="34"/>
        <v>0</v>
      </c>
      <c r="P196" s="21" t="b">
        <f t="shared" si="35"/>
        <v>1</v>
      </c>
      <c r="Q196" s="22" t="s">
        <v>27</v>
      </c>
      <c r="R196" s="11">
        <v>0.034</v>
      </c>
      <c r="S196" s="6">
        <f t="shared" si="38"/>
        <v>143.66197183098592</v>
      </c>
      <c r="T196" s="23">
        <f t="shared" si="36"/>
        <v>2.5811413808151613</v>
      </c>
      <c r="U196" s="9"/>
      <c r="V196" s="9"/>
      <c r="W196" s="9"/>
      <c r="X196" s="19" t="s">
        <v>9</v>
      </c>
      <c r="Z196" s="23">
        <f t="shared" si="37"/>
        <v>2.5811413808151613</v>
      </c>
      <c r="AA196" s="23">
        <f t="shared" si="39"/>
        <v>143.66197183098592</v>
      </c>
    </row>
    <row r="197" spans="1:27" ht="12.75">
      <c r="A197" s="1" t="s">
        <v>630</v>
      </c>
      <c r="B197" s="1" t="s">
        <v>81</v>
      </c>
      <c r="C197" s="18">
        <v>13</v>
      </c>
      <c r="D197" s="3">
        <v>7</v>
      </c>
      <c r="E197" s="8">
        <v>55</v>
      </c>
      <c r="F197" s="8" t="s">
        <v>2</v>
      </c>
      <c r="G197" s="3">
        <v>5</v>
      </c>
      <c r="H197" s="18">
        <v>7</v>
      </c>
      <c r="I197" s="11">
        <v>-7</v>
      </c>
      <c r="J197" s="11">
        <v>-5.9</v>
      </c>
      <c r="K197" s="7">
        <f t="shared" si="30"/>
        <v>83.81</v>
      </c>
      <c r="L197" s="7">
        <f t="shared" si="31"/>
        <v>9.154780172128657</v>
      </c>
      <c r="M197" s="16" t="b">
        <f t="shared" si="32"/>
        <v>1</v>
      </c>
      <c r="N197" s="16" t="b">
        <f t="shared" si="33"/>
        <v>0</v>
      </c>
      <c r="O197" s="16" t="b">
        <f t="shared" si="34"/>
        <v>0</v>
      </c>
      <c r="P197" s="21" t="b">
        <f t="shared" si="35"/>
        <v>0</v>
      </c>
      <c r="Q197" s="22" t="s">
        <v>27</v>
      </c>
      <c r="R197" s="11">
        <v>0.034</v>
      </c>
      <c r="S197" s="6">
        <f t="shared" si="38"/>
        <v>143.66197183098592</v>
      </c>
      <c r="T197" s="23">
        <f t="shared" si="36"/>
        <v>6.365537852642923</v>
      </c>
      <c r="U197" s="9"/>
      <c r="V197" s="9"/>
      <c r="W197" s="9"/>
      <c r="X197" s="19" t="s">
        <v>451</v>
      </c>
      <c r="Z197" s="23">
        <f t="shared" si="37"/>
        <v>6.365537852642923</v>
      </c>
      <c r="AA197" s="23">
        <f t="shared" si="39"/>
        <v>143.66197183098592</v>
      </c>
    </row>
    <row r="198" spans="1:27" ht="12.75">
      <c r="A198" s="1" t="s">
        <v>631</v>
      </c>
      <c r="B198" s="1" t="s">
        <v>81</v>
      </c>
      <c r="C198" s="18">
        <v>22</v>
      </c>
      <c r="D198" s="3">
        <v>33</v>
      </c>
      <c r="E198" s="8">
        <v>52</v>
      </c>
      <c r="F198" s="8" t="s">
        <v>2</v>
      </c>
      <c r="G198" s="3">
        <v>48</v>
      </c>
      <c r="H198" s="18">
        <v>9</v>
      </c>
      <c r="I198" s="11">
        <v>-11</v>
      </c>
      <c r="J198" s="11">
        <v>-16.4</v>
      </c>
      <c r="K198" s="7">
        <f t="shared" si="30"/>
        <v>389.96</v>
      </c>
      <c r="L198" s="7">
        <f t="shared" si="31"/>
        <v>19.74740489279541</v>
      </c>
      <c r="M198" s="16" t="b">
        <f t="shared" si="32"/>
        <v>1</v>
      </c>
      <c r="N198" s="16" t="b">
        <f t="shared" si="33"/>
        <v>0</v>
      </c>
      <c r="O198" s="16" t="b">
        <f t="shared" si="34"/>
        <v>0</v>
      </c>
      <c r="P198" s="21" t="b">
        <f t="shared" si="35"/>
        <v>0</v>
      </c>
      <c r="Q198" s="22" t="s">
        <v>27</v>
      </c>
      <c r="R198" s="11">
        <v>0.034</v>
      </c>
      <c r="S198" s="6">
        <f t="shared" si="38"/>
        <v>143.66197183098592</v>
      </c>
      <c r="T198" s="23">
        <f t="shared" si="36"/>
        <v>13.73084344714822</v>
      </c>
      <c r="U198" s="9"/>
      <c r="V198" s="9"/>
      <c r="W198" s="9"/>
      <c r="X198" s="19" t="s">
        <v>451</v>
      </c>
      <c r="Z198" s="23">
        <f t="shared" si="37"/>
        <v>13.73084344714822</v>
      </c>
      <c r="AA198" s="23">
        <f t="shared" si="39"/>
        <v>143.66197183098592</v>
      </c>
    </row>
    <row r="199" spans="1:27" ht="12.75">
      <c r="A199" s="1" t="s">
        <v>632</v>
      </c>
      <c r="B199" s="1" t="s">
        <v>633</v>
      </c>
      <c r="C199" s="18">
        <v>2</v>
      </c>
      <c r="D199" s="3">
        <v>50</v>
      </c>
      <c r="E199" s="8">
        <v>7</v>
      </c>
      <c r="F199" s="8" t="s">
        <v>2</v>
      </c>
      <c r="G199" s="3">
        <v>50</v>
      </c>
      <c r="H199" s="18">
        <v>47</v>
      </c>
      <c r="I199" s="11">
        <v>8.3</v>
      </c>
      <c r="J199" s="11">
        <v>23.2</v>
      </c>
      <c r="K199" s="7">
        <f t="shared" si="30"/>
        <v>607.13</v>
      </c>
      <c r="L199" s="7">
        <f t="shared" si="31"/>
        <v>24.64000811688178</v>
      </c>
      <c r="M199" s="16" t="b">
        <f t="shared" si="32"/>
        <v>0</v>
      </c>
      <c r="N199" s="16" t="b">
        <f t="shared" si="33"/>
        <v>0</v>
      </c>
      <c r="O199" s="16" t="b">
        <f t="shared" si="34"/>
        <v>0</v>
      </c>
      <c r="P199" s="21" t="b">
        <f t="shared" si="35"/>
        <v>1</v>
      </c>
      <c r="Q199" s="22" t="s">
        <v>27</v>
      </c>
      <c r="R199" s="11">
        <v>0.034</v>
      </c>
      <c r="S199" s="6">
        <f t="shared" si="38"/>
        <v>143.66197183098592</v>
      </c>
      <c r="T199" s="23">
        <f t="shared" si="36"/>
        <v>17.132787615693235</v>
      </c>
      <c r="U199" s="9"/>
      <c r="V199" s="9"/>
      <c r="W199" s="9"/>
      <c r="X199" s="19" t="s">
        <v>451</v>
      </c>
      <c r="Z199" s="23">
        <f t="shared" si="37"/>
        <v>17.132787615693235</v>
      </c>
      <c r="AA199" s="23">
        <f t="shared" si="39"/>
        <v>143.66197183098592</v>
      </c>
    </row>
    <row r="200" spans="1:27" ht="12.75">
      <c r="A200" s="1" t="s">
        <v>116</v>
      </c>
      <c r="B200" s="1" t="s">
        <v>117</v>
      </c>
      <c r="C200" s="18">
        <v>2</v>
      </c>
      <c r="D200" s="3">
        <v>52</v>
      </c>
      <c r="E200" s="8">
        <v>44</v>
      </c>
      <c r="F200" s="8">
        <v>-14</v>
      </c>
      <c r="G200" s="3">
        <v>31</v>
      </c>
      <c r="H200" s="18">
        <v>55</v>
      </c>
      <c r="I200" s="11">
        <v>-8.3</v>
      </c>
      <c r="J200" s="11">
        <v>34.1</v>
      </c>
      <c r="K200" s="7">
        <f t="shared" si="30"/>
        <v>1231.7000000000003</v>
      </c>
      <c r="L200" s="7">
        <f t="shared" si="31"/>
        <v>35.09558376776201</v>
      </c>
      <c r="M200" s="16" t="b">
        <f t="shared" si="32"/>
        <v>0</v>
      </c>
      <c r="N200" s="16" t="b">
        <f t="shared" si="33"/>
        <v>1</v>
      </c>
      <c r="O200" s="16" t="b">
        <f t="shared" si="34"/>
        <v>0</v>
      </c>
      <c r="P200" s="21" t="b">
        <f t="shared" si="35"/>
        <v>0</v>
      </c>
      <c r="Q200" s="22" t="s">
        <v>27</v>
      </c>
      <c r="R200" s="11">
        <v>0.035</v>
      </c>
      <c r="S200" s="6">
        <f t="shared" si="38"/>
        <v>147.887323943662</v>
      </c>
      <c r="T200" s="23">
        <f t="shared" si="36"/>
        <v>25.120529113769937</v>
      </c>
      <c r="U200" s="9"/>
      <c r="V200" s="9"/>
      <c r="W200" s="9"/>
      <c r="X200" s="19" t="s">
        <v>9</v>
      </c>
      <c r="Z200" s="23">
        <f t="shared" si="37"/>
        <v>25.120529113769937</v>
      </c>
      <c r="AA200" s="23">
        <f t="shared" si="39"/>
        <v>147.887323943662</v>
      </c>
    </row>
    <row r="201" spans="1:27" ht="12.75">
      <c r="A201" s="1" t="s">
        <v>634</v>
      </c>
      <c r="B201" s="1" t="s">
        <v>635</v>
      </c>
      <c r="C201" s="18">
        <v>14</v>
      </c>
      <c r="D201" s="3">
        <v>37</v>
      </c>
      <c r="E201" s="8">
        <v>50</v>
      </c>
      <c r="F201" s="8" t="s">
        <v>2</v>
      </c>
      <c r="G201" s="3">
        <v>29</v>
      </c>
      <c r="H201" s="18">
        <v>2</v>
      </c>
      <c r="I201" s="11">
        <v>3</v>
      </c>
      <c r="J201" s="11">
        <v>5.8</v>
      </c>
      <c r="K201" s="7">
        <f t="shared" si="30"/>
        <v>42.64</v>
      </c>
      <c r="L201" s="7">
        <f t="shared" si="31"/>
        <v>6.529931086925803</v>
      </c>
      <c r="M201" s="16" t="b">
        <f t="shared" si="32"/>
        <v>0</v>
      </c>
      <c r="N201" s="16" t="b">
        <f t="shared" si="33"/>
        <v>0</v>
      </c>
      <c r="O201" s="16" t="b">
        <f t="shared" si="34"/>
        <v>0</v>
      </c>
      <c r="P201" s="21" t="b">
        <f t="shared" si="35"/>
        <v>1</v>
      </c>
      <c r="Q201" s="22" t="s">
        <v>27</v>
      </c>
      <c r="R201" s="11">
        <v>0.035</v>
      </c>
      <c r="S201" s="6">
        <f t="shared" si="38"/>
        <v>147.887323943662</v>
      </c>
      <c r="T201" s="23">
        <f t="shared" si="36"/>
        <v>4.673959124472808</v>
      </c>
      <c r="U201" s="9"/>
      <c r="V201" s="9"/>
      <c r="W201" s="9"/>
      <c r="X201" s="19" t="s">
        <v>451</v>
      </c>
      <c r="Z201" s="23">
        <f t="shared" si="37"/>
        <v>4.673959124472808</v>
      </c>
      <c r="AA201" s="23">
        <f t="shared" si="39"/>
        <v>147.887323943662</v>
      </c>
    </row>
    <row r="202" spans="1:27" ht="12.75">
      <c r="A202" s="1" t="s">
        <v>636</v>
      </c>
      <c r="B202" s="1" t="s">
        <v>637</v>
      </c>
      <c r="C202" s="18">
        <v>8</v>
      </c>
      <c r="D202" s="3">
        <v>54</v>
      </c>
      <c r="E202" s="8">
        <v>5</v>
      </c>
      <c r="F202" s="8">
        <v>-7</v>
      </c>
      <c r="G202" s="3">
        <v>11</v>
      </c>
      <c r="H202" s="18">
        <v>0</v>
      </c>
      <c r="I202" s="11">
        <v>-21.5</v>
      </c>
      <c r="J202" s="11">
        <v>19.5</v>
      </c>
      <c r="K202" s="7">
        <f t="shared" si="30"/>
        <v>842.5</v>
      </c>
      <c r="L202" s="7">
        <f t="shared" si="31"/>
        <v>29.025850547399983</v>
      </c>
      <c r="M202" s="16" t="b">
        <f t="shared" si="32"/>
        <v>0</v>
      </c>
      <c r="N202" s="16" t="b">
        <f t="shared" si="33"/>
        <v>1</v>
      </c>
      <c r="O202" s="16" t="b">
        <f t="shared" si="34"/>
        <v>0</v>
      </c>
      <c r="P202" s="21" t="b">
        <f t="shared" si="35"/>
        <v>0</v>
      </c>
      <c r="Q202" s="22" t="s">
        <v>27</v>
      </c>
      <c r="R202" s="11">
        <v>0.035</v>
      </c>
      <c r="S202" s="6">
        <f t="shared" si="38"/>
        <v>147.887323943662</v>
      </c>
      <c r="T202" s="23">
        <f t="shared" si="36"/>
        <v>20.775967955195316</v>
      </c>
      <c r="U202" s="9"/>
      <c r="V202" s="9"/>
      <c r="W202" s="9"/>
      <c r="X202" s="19" t="s">
        <v>451</v>
      </c>
      <c r="Z202" s="23">
        <f t="shared" si="37"/>
        <v>20.775967955195316</v>
      </c>
      <c r="AA202" s="23">
        <f t="shared" si="39"/>
        <v>147.887323943662</v>
      </c>
    </row>
    <row r="203" spans="1:27" ht="12.75">
      <c r="A203" s="1" t="s">
        <v>638</v>
      </c>
      <c r="B203" s="1" t="s">
        <v>639</v>
      </c>
      <c r="C203" s="18">
        <v>13</v>
      </c>
      <c r="D203" s="3">
        <v>0</v>
      </c>
      <c r="E203" s="8">
        <v>59</v>
      </c>
      <c r="F203" s="8" t="s">
        <v>2</v>
      </c>
      <c r="G203" s="3">
        <v>51</v>
      </c>
      <c r="H203" s="18">
        <v>25</v>
      </c>
      <c r="I203" s="11">
        <v>-7.7</v>
      </c>
      <c r="J203" s="11">
        <v>-0.9</v>
      </c>
      <c r="K203" s="7">
        <f t="shared" si="30"/>
        <v>60.10000000000001</v>
      </c>
      <c r="L203" s="7">
        <f t="shared" si="31"/>
        <v>7.752418977325723</v>
      </c>
      <c r="M203" s="16" t="b">
        <f t="shared" si="32"/>
        <v>1</v>
      </c>
      <c r="N203" s="16" t="b">
        <f t="shared" si="33"/>
        <v>0</v>
      </c>
      <c r="O203" s="16" t="b">
        <f t="shared" si="34"/>
        <v>0</v>
      </c>
      <c r="P203" s="21" t="b">
        <f t="shared" si="35"/>
        <v>0</v>
      </c>
      <c r="Q203" s="22" t="s">
        <v>27</v>
      </c>
      <c r="R203" s="11">
        <v>0.035</v>
      </c>
      <c r="S203" s="6">
        <f t="shared" si="38"/>
        <v>147.887323943662</v>
      </c>
      <c r="T203" s="23">
        <f t="shared" si="36"/>
        <v>5.548984963770328</v>
      </c>
      <c r="U203" s="9"/>
      <c r="V203" s="9"/>
      <c r="W203" s="9"/>
      <c r="X203" s="19" t="s">
        <v>451</v>
      </c>
      <c r="Z203" s="23">
        <f t="shared" si="37"/>
        <v>5.548984963770328</v>
      </c>
      <c r="AA203" s="23">
        <f t="shared" si="39"/>
        <v>147.887323943662</v>
      </c>
    </row>
    <row r="204" spans="1:27" ht="12.75">
      <c r="A204" s="1" t="s">
        <v>640</v>
      </c>
      <c r="B204" s="1" t="s">
        <v>81</v>
      </c>
      <c r="C204" s="18">
        <v>20</v>
      </c>
      <c r="D204" s="3">
        <v>8</v>
      </c>
      <c r="E204" s="8">
        <v>22</v>
      </c>
      <c r="F204" s="8">
        <v>-17</v>
      </c>
      <c r="G204" s="3">
        <v>36</v>
      </c>
      <c r="H204" s="18">
        <v>31</v>
      </c>
      <c r="I204" s="11">
        <v>7.4</v>
      </c>
      <c r="J204" s="11">
        <v>2.2</v>
      </c>
      <c r="K204" s="7">
        <f t="shared" si="30"/>
        <v>59.60000000000001</v>
      </c>
      <c r="L204" s="7">
        <f t="shared" si="31"/>
        <v>7.720103626247513</v>
      </c>
      <c r="M204" s="16" t="b">
        <f t="shared" si="32"/>
        <v>0</v>
      </c>
      <c r="N204" s="16" t="b">
        <f t="shared" si="33"/>
        <v>0</v>
      </c>
      <c r="O204" s="16" t="b">
        <f t="shared" si="34"/>
        <v>0</v>
      </c>
      <c r="P204" s="21" t="b">
        <f t="shared" si="35"/>
        <v>1</v>
      </c>
      <c r="Q204" s="22" t="s">
        <v>12</v>
      </c>
      <c r="R204" s="11">
        <v>0.035</v>
      </c>
      <c r="S204" s="6">
        <f t="shared" si="38"/>
        <v>147.887323943662</v>
      </c>
      <c r="T204" s="23">
        <f t="shared" si="36"/>
        <v>5.525854454730967</v>
      </c>
      <c r="U204" s="9"/>
      <c r="V204" s="9"/>
      <c r="W204" s="9"/>
      <c r="X204" s="19" t="s">
        <v>451</v>
      </c>
      <c r="Z204" s="23">
        <f t="shared" si="37"/>
        <v>5.525854454730967</v>
      </c>
      <c r="AA204" s="23">
        <f t="shared" si="39"/>
        <v>147.887323943662</v>
      </c>
    </row>
    <row r="205" spans="1:27" ht="12.75">
      <c r="A205" s="1" t="s">
        <v>194</v>
      </c>
      <c r="B205" s="1" t="s">
        <v>195</v>
      </c>
      <c r="C205" s="18">
        <v>9</v>
      </c>
      <c r="D205" s="3">
        <v>21</v>
      </c>
      <c r="E205" s="8">
        <v>52</v>
      </c>
      <c r="F205" s="8" t="s">
        <v>2</v>
      </c>
      <c r="G205" s="3">
        <v>0</v>
      </c>
      <c r="H205" s="18">
        <v>7</v>
      </c>
      <c r="I205" s="11">
        <v>91</v>
      </c>
      <c r="J205" s="11">
        <v>100</v>
      </c>
      <c r="K205" s="7">
        <f t="shared" si="30"/>
        <v>18281</v>
      </c>
      <c r="L205" s="7">
        <f t="shared" si="31"/>
        <v>135.20724832641184</v>
      </c>
      <c r="M205" s="16" t="b">
        <f t="shared" si="32"/>
        <v>0</v>
      </c>
      <c r="N205" s="16" t="b">
        <f t="shared" si="33"/>
        <v>0</v>
      </c>
      <c r="O205" s="16" t="b">
        <f t="shared" si="34"/>
        <v>0</v>
      </c>
      <c r="P205" s="21" t="b">
        <f t="shared" si="35"/>
        <v>1</v>
      </c>
      <c r="Q205" s="22" t="s">
        <v>36</v>
      </c>
      <c r="R205" s="11">
        <v>0.036</v>
      </c>
      <c r="S205" s="6">
        <f t="shared" si="38"/>
        <v>152.11267605633802</v>
      </c>
      <c r="T205" s="23">
        <f t="shared" si="36"/>
        <v>99.54300400729858</v>
      </c>
      <c r="U205" s="9"/>
      <c r="V205" s="9"/>
      <c r="W205" s="9"/>
      <c r="X205" s="19" t="s">
        <v>196</v>
      </c>
      <c r="Z205" s="23">
        <f t="shared" si="37"/>
        <v>99.54300400729858</v>
      </c>
      <c r="AA205" s="23">
        <f t="shared" si="39"/>
        <v>152.11267605633802</v>
      </c>
    </row>
    <row r="206" spans="1:27" ht="12.75">
      <c r="A206" s="1" t="s">
        <v>292</v>
      </c>
      <c r="B206" s="1" t="s">
        <v>293</v>
      </c>
      <c r="C206" s="18">
        <v>14</v>
      </c>
      <c r="D206" s="3">
        <v>23</v>
      </c>
      <c r="E206" s="8">
        <v>40</v>
      </c>
      <c r="F206" s="8">
        <v>-19</v>
      </c>
      <c r="G206" s="3">
        <v>26</v>
      </c>
      <c r="H206" s="18">
        <v>50</v>
      </c>
      <c r="I206" s="11">
        <v>-11.8</v>
      </c>
      <c r="J206" s="11">
        <v>15.5</v>
      </c>
      <c r="K206" s="7">
        <f t="shared" si="30"/>
        <v>379.49</v>
      </c>
      <c r="L206" s="7">
        <f t="shared" si="31"/>
        <v>19.480503073586164</v>
      </c>
      <c r="M206" s="16" t="b">
        <f t="shared" si="32"/>
        <v>0</v>
      </c>
      <c r="N206" s="16" t="b">
        <f t="shared" si="33"/>
        <v>1</v>
      </c>
      <c r="O206" s="16" t="b">
        <f t="shared" si="34"/>
        <v>0</v>
      </c>
      <c r="P206" s="21" t="b">
        <f t="shared" si="35"/>
        <v>0</v>
      </c>
      <c r="Q206" s="22" t="s">
        <v>27</v>
      </c>
      <c r="R206" s="11">
        <v>0.036</v>
      </c>
      <c r="S206" s="6">
        <f t="shared" si="38"/>
        <v>152.11267605633802</v>
      </c>
      <c r="T206" s="23">
        <f t="shared" si="36"/>
        <v>14.342040234683038</v>
      </c>
      <c r="U206" s="9"/>
      <c r="V206" s="9"/>
      <c r="W206" s="9"/>
      <c r="X206" s="19" t="s">
        <v>210</v>
      </c>
      <c r="Z206" s="23">
        <f t="shared" si="37"/>
        <v>14.342040234683038</v>
      </c>
      <c r="AA206" s="23">
        <f t="shared" si="39"/>
        <v>152.11267605633802</v>
      </c>
    </row>
    <row r="207" spans="1:27" ht="12.75">
      <c r="A207" s="1" t="s">
        <v>443</v>
      </c>
      <c r="B207" s="1" t="s">
        <v>444</v>
      </c>
      <c r="C207" s="18">
        <v>14</v>
      </c>
      <c r="D207" s="3">
        <v>34</v>
      </c>
      <c r="E207" s="8">
        <v>52</v>
      </c>
      <c r="F207" s="8" t="s">
        <v>2</v>
      </c>
      <c r="G207" s="3">
        <v>39</v>
      </c>
      <c r="H207" s="18">
        <v>53</v>
      </c>
      <c r="I207" s="11">
        <v>9.3</v>
      </c>
      <c r="J207" s="11">
        <v>8</v>
      </c>
      <c r="K207" s="7">
        <f t="shared" si="30"/>
        <v>150.49</v>
      </c>
      <c r="L207" s="7">
        <f t="shared" si="31"/>
        <v>12.267436570041845</v>
      </c>
      <c r="M207" s="16" t="b">
        <f t="shared" si="32"/>
        <v>0</v>
      </c>
      <c r="N207" s="16" t="b">
        <f t="shared" si="33"/>
        <v>0</v>
      </c>
      <c r="O207" s="16" t="b">
        <f t="shared" si="34"/>
        <v>0</v>
      </c>
      <c r="P207" s="21" t="b">
        <f t="shared" si="35"/>
        <v>1</v>
      </c>
      <c r="Q207" s="22" t="s">
        <v>27</v>
      </c>
      <c r="R207" s="11">
        <v>0.036</v>
      </c>
      <c r="S207" s="6">
        <f t="shared" si="38"/>
        <v>152.11267605633802</v>
      </c>
      <c r="T207" s="23">
        <f t="shared" si="36"/>
        <v>9.031597808298974</v>
      </c>
      <c r="U207" s="9"/>
      <c r="V207" s="9"/>
      <c r="W207" s="9"/>
      <c r="X207" s="19" t="s">
        <v>438</v>
      </c>
      <c r="Y207" s="19" t="s">
        <v>445</v>
      </c>
      <c r="Z207" s="23">
        <f t="shared" si="37"/>
        <v>9.031597808298974</v>
      </c>
      <c r="AA207" s="23">
        <f t="shared" si="39"/>
        <v>152.11267605633802</v>
      </c>
    </row>
    <row r="208" spans="1:27" ht="12.75">
      <c r="A208" s="1" t="s">
        <v>641</v>
      </c>
      <c r="B208" s="1" t="s">
        <v>81</v>
      </c>
      <c r="C208" s="18">
        <v>17</v>
      </c>
      <c r="D208" s="3">
        <v>18</v>
      </c>
      <c r="E208" s="8">
        <v>33</v>
      </c>
      <c r="F208" s="8" t="s">
        <v>2</v>
      </c>
      <c r="G208" s="3">
        <v>40</v>
      </c>
      <c r="H208" s="18">
        <v>1</v>
      </c>
      <c r="I208" s="11">
        <v>-5.1</v>
      </c>
      <c r="J208" s="11">
        <v>-3.6</v>
      </c>
      <c r="K208" s="7">
        <f t="shared" si="30"/>
        <v>38.97</v>
      </c>
      <c r="L208" s="7">
        <f t="shared" si="31"/>
        <v>6.2425956140054435</v>
      </c>
      <c r="M208" s="16" t="b">
        <f t="shared" si="32"/>
        <v>1</v>
      </c>
      <c r="N208" s="16" t="b">
        <f t="shared" si="33"/>
        <v>0</v>
      </c>
      <c r="O208" s="16" t="b">
        <f t="shared" si="34"/>
        <v>0</v>
      </c>
      <c r="P208" s="21" t="b">
        <f t="shared" si="35"/>
        <v>0</v>
      </c>
      <c r="Q208" s="22" t="s">
        <v>27</v>
      </c>
      <c r="R208" s="11">
        <v>0.036</v>
      </c>
      <c r="S208" s="6">
        <f t="shared" si="38"/>
        <v>152.11267605633802</v>
      </c>
      <c r="T208" s="23">
        <f t="shared" si="36"/>
        <v>4.595957154018204</v>
      </c>
      <c r="U208" s="9"/>
      <c r="V208" s="9"/>
      <c r="W208" s="9"/>
      <c r="X208" s="19" t="s">
        <v>451</v>
      </c>
      <c r="Z208" s="23">
        <f t="shared" si="37"/>
        <v>4.595957154018204</v>
      </c>
      <c r="AA208" s="23">
        <f t="shared" si="39"/>
        <v>152.11267605633802</v>
      </c>
    </row>
    <row r="209" spans="1:27" ht="12.75">
      <c r="A209" s="1" t="s">
        <v>118</v>
      </c>
      <c r="B209" s="1" t="s">
        <v>119</v>
      </c>
      <c r="C209" s="18">
        <v>12</v>
      </c>
      <c r="D209" s="3">
        <v>4</v>
      </c>
      <c r="E209" s="8">
        <v>7</v>
      </c>
      <c r="F209" s="8" t="s">
        <v>2</v>
      </c>
      <c r="G209" s="3">
        <v>30</v>
      </c>
      <c r="H209" s="18">
        <v>1</v>
      </c>
      <c r="I209" s="11">
        <v>-20</v>
      </c>
      <c r="J209" s="11">
        <v>33</v>
      </c>
      <c r="K209" s="7">
        <f t="shared" si="30"/>
        <v>1489</v>
      </c>
      <c r="L209" s="7">
        <f t="shared" si="31"/>
        <v>38.58756276314948</v>
      </c>
      <c r="M209" s="16" t="b">
        <f t="shared" si="32"/>
        <v>0</v>
      </c>
      <c r="N209" s="16" t="b">
        <f t="shared" si="33"/>
        <v>1</v>
      </c>
      <c r="O209" s="16" t="b">
        <f t="shared" si="34"/>
        <v>0</v>
      </c>
      <c r="P209" s="21" t="b">
        <f t="shared" si="35"/>
        <v>0</v>
      </c>
      <c r="Q209" s="22" t="s">
        <v>120</v>
      </c>
      <c r="R209" s="11">
        <v>0.037</v>
      </c>
      <c r="S209" s="6">
        <f t="shared" si="38"/>
        <v>156.33802816901408</v>
      </c>
      <c r="T209" s="23">
        <f t="shared" si="36"/>
        <v>29.198284815316093</v>
      </c>
      <c r="U209" s="9"/>
      <c r="V209" s="9"/>
      <c r="W209" s="9"/>
      <c r="X209" s="19" t="s">
        <v>9</v>
      </c>
      <c r="Z209" s="23">
        <f t="shared" si="37"/>
        <v>29.198284815316093</v>
      </c>
      <c r="AA209" s="23">
        <f t="shared" si="39"/>
        <v>156.33802816901408</v>
      </c>
    </row>
    <row r="210" spans="1:27" ht="12.75">
      <c r="A210" s="1" t="s">
        <v>642</v>
      </c>
      <c r="B210" s="1" t="s">
        <v>643</v>
      </c>
      <c r="C210" s="18">
        <v>13</v>
      </c>
      <c r="D210" s="3">
        <v>27</v>
      </c>
      <c r="E210" s="8">
        <v>54</v>
      </c>
      <c r="F210" s="8" t="s">
        <v>2</v>
      </c>
      <c r="G210" s="3">
        <v>30</v>
      </c>
      <c r="H210" s="18">
        <v>29</v>
      </c>
      <c r="I210" s="11">
        <v>0.1</v>
      </c>
      <c r="J210" s="11">
        <v>-4.2</v>
      </c>
      <c r="K210" s="7">
        <f t="shared" si="30"/>
        <v>17.650000000000002</v>
      </c>
      <c r="L210" s="7">
        <f t="shared" si="31"/>
        <v>4.201190307520001</v>
      </c>
      <c r="M210" s="16" t="b">
        <f t="shared" si="32"/>
        <v>0</v>
      </c>
      <c r="N210" s="16" t="b">
        <f t="shared" si="33"/>
        <v>0</v>
      </c>
      <c r="O210" s="16" t="b">
        <f t="shared" si="34"/>
        <v>1</v>
      </c>
      <c r="P210" s="21" t="b">
        <f t="shared" si="35"/>
        <v>0</v>
      </c>
      <c r="Q210" s="22" t="s">
        <v>27</v>
      </c>
      <c r="R210" s="11">
        <v>0.037</v>
      </c>
      <c r="S210" s="6">
        <f t="shared" si="38"/>
        <v>156.33802816901408</v>
      </c>
      <c r="T210" s="23">
        <f t="shared" si="36"/>
        <v>3.178940113819782</v>
      </c>
      <c r="U210" s="9"/>
      <c r="V210" s="9"/>
      <c r="W210" s="9"/>
      <c r="X210" s="19" t="s">
        <v>451</v>
      </c>
      <c r="Z210" s="23">
        <f t="shared" si="37"/>
        <v>3.178940113819782</v>
      </c>
      <c r="AA210" s="23">
        <f t="shared" si="39"/>
        <v>156.33802816901408</v>
      </c>
    </row>
    <row r="211" spans="1:27" ht="12.75">
      <c r="A211" s="1" t="s">
        <v>121</v>
      </c>
      <c r="B211" s="1" t="s">
        <v>122</v>
      </c>
      <c r="C211" s="18">
        <v>0</v>
      </c>
      <c r="D211" s="3">
        <v>6</v>
      </c>
      <c r="E211" s="8">
        <v>14</v>
      </c>
      <c r="F211" s="8" t="s">
        <v>2</v>
      </c>
      <c r="G211" s="3">
        <v>53</v>
      </c>
      <c r="H211" s="18">
        <v>18</v>
      </c>
      <c r="I211" s="11">
        <v>-0.8</v>
      </c>
      <c r="J211" s="11">
        <v>7.1</v>
      </c>
      <c r="K211" s="7">
        <f t="shared" si="30"/>
        <v>51.05</v>
      </c>
      <c r="L211" s="7">
        <f t="shared" si="31"/>
        <v>7.1449282711585</v>
      </c>
      <c r="M211" s="16" t="b">
        <f t="shared" si="32"/>
        <v>0</v>
      </c>
      <c r="N211" s="16" t="b">
        <f t="shared" si="33"/>
        <v>1</v>
      </c>
      <c r="O211" s="16" t="b">
        <f t="shared" si="34"/>
        <v>0</v>
      </c>
      <c r="P211" s="21" t="b">
        <f t="shared" si="35"/>
        <v>0</v>
      </c>
      <c r="Q211" s="22" t="s">
        <v>27</v>
      </c>
      <c r="R211" s="11">
        <v>0.038</v>
      </c>
      <c r="S211" s="6">
        <f t="shared" si="38"/>
        <v>160.56338028169014</v>
      </c>
      <c r="T211" s="23">
        <f t="shared" si="36"/>
        <v>5.552514961823118</v>
      </c>
      <c r="U211" s="9"/>
      <c r="V211" s="9"/>
      <c r="W211" s="9"/>
      <c r="X211" s="19" t="s">
        <v>9</v>
      </c>
      <c r="Z211" s="23">
        <f t="shared" si="37"/>
        <v>5.552514961823118</v>
      </c>
      <c r="AA211" s="23">
        <f t="shared" si="39"/>
        <v>160.56338028169014</v>
      </c>
    </row>
    <row r="212" spans="1:27" ht="12.75">
      <c r="A212" s="1" t="s">
        <v>644</v>
      </c>
      <c r="B212" s="1" t="s">
        <v>81</v>
      </c>
      <c r="C212" s="18">
        <v>13</v>
      </c>
      <c r="D212" s="3">
        <v>41</v>
      </c>
      <c r="E212" s="8">
        <v>19</v>
      </c>
      <c r="F212" s="8" t="s">
        <v>2</v>
      </c>
      <c r="G212" s="3">
        <v>40</v>
      </c>
      <c r="H212" s="18">
        <v>37</v>
      </c>
      <c r="I212" s="11">
        <v>-3.3</v>
      </c>
      <c r="J212" s="11">
        <v>1.1</v>
      </c>
      <c r="K212" s="7">
        <f t="shared" si="30"/>
        <v>12.1</v>
      </c>
      <c r="L212" s="7">
        <f t="shared" si="31"/>
        <v>3.478505426185217</v>
      </c>
      <c r="M212" s="16" t="b">
        <f t="shared" si="32"/>
        <v>0</v>
      </c>
      <c r="N212" s="16" t="b">
        <f t="shared" si="33"/>
        <v>1</v>
      </c>
      <c r="O212" s="16" t="b">
        <f t="shared" si="34"/>
        <v>0</v>
      </c>
      <c r="P212" s="21" t="b">
        <f t="shared" si="35"/>
        <v>0</v>
      </c>
      <c r="Q212" s="22" t="s">
        <v>27</v>
      </c>
      <c r="R212" s="11">
        <v>0.039</v>
      </c>
      <c r="S212" s="6">
        <f t="shared" si="38"/>
        <v>164.7887323943662</v>
      </c>
      <c r="T212" s="23">
        <f t="shared" si="36"/>
        <v>2.7743775390706547</v>
      </c>
      <c r="U212" s="9"/>
      <c r="V212" s="9"/>
      <c r="W212" s="9"/>
      <c r="X212" s="19" t="s">
        <v>451</v>
      </c>
      <c r="Z212" s="23">
        <f t="shared" si="37"/>
        <v>2.7743775390706547</v>
      </c>
      <c r="AA212" s="23">
        <f t="shared" si="39"/>
        <v>164.7887323943662</v>
      </c>
    </row>
    <row r="213" spans="1:27" ht="12.75">
      <c r="A213" s="1" t="s">
        <v>645</v>
      </c>
      <c r="B213" s="1" t="s">
        <v>646</v>
      </c>
      <c r="C213" s="18">
        <v>17</v>
      </c>
      <c r="D213" s="3">
        <v>44</v>
      </c>
      <c r="E213" s="8">
        <v>8</v>
      </c>
      <c r="F213" s="8" t="s">
        <v>2</v>
      </c>
      <c r="G213" s="3">
        <v>52</v>
      </c>
      <c r="H213" s="18">
        <v>52</v>
      </c>
      <c r="I213" s="11">
        <v>48.9</v>
      </c>
      <c r="J213" s="11">
        <v>9.5</v>
      </c>
      <c r="K213" s="7">
        <f t="shared" si="30"/>
        <v>2481.46</v>
      </c>
      <c r="L213" s="7">
        <f t="shared" si="31"/>
        <v>49.81425498790482</v>
      </c>
      <c r="M213" s="16" t="b">
        <f t="shared" si="32"/>
        <v>0</v>
      </c>
      <c r="N213" s="16" t="b">
        <f t="shared" si="33"/>
        <v>0</v>
      </c>
      <c r="O213" s="16" t="b">
        <f t="shared" si="34"/>
        <v>0</v>
      </c>
      <c r="P213" s="21" t="b">
        <f t="shared" si="35"/>
        <v>1</v>
      </c>
      <c r="Q213" s="22" t="s">
        <v>27</v>
      </c>
      <c r="R213" s="11">
        <v>0.04</v>
      </c>
      <c r="S213" s="6">
        <f t="shared" si="38"/>
        <v>169.01408450704224</v>
      </c>
      <c r="T213" s="23">
        <f t="shared" si="36"/>
        <v>40.7494637985565</v>
      </c>
      <c r="U213" s="9"/>
      <c r="V213" s="9"/>
      <c r="W213" s="9"/>
      <c r="X213" s="19" t="s">
        <v>451</v>
      </c>
      <c r="Z213" s="23">
        <f t="shared" si="37"/>
        <v>40.7494637985565</v>
      </c>
      <c r="AA213" s="23">
        <f t="shared" si="39"/>
        <v>169.01408450704224</v>
      </c>
    </row>
    <row r="214" spans="1:27" ht="12.75">
      <c r="A214" s="1" t="s">
        <v>294</v>
      </c>
      <c r="B214" s="1" t="s">
        <v>81</v>
      </c>
      <c r="C214" s="18">
        <v>14</v>
      </c>
      <c r="D214" s="3">
        <v>50</v>
      </c>
      <c r="E214" s="8">
        <v>55</v>
      </c>
      <c r="F214" s="8" t="s">
        <v>2</v>
      </c>
      <c r="G214" s="3">
        <v>13</v>
      </c>
      <c r="H214" s="18">
        <v>13</v>
      </c>
      <c r="I214" s="11">
        <v>7.5</v>
      </c>
      <c r="J214" s="11">
        <v>1.2</v>
      </c>
      <c r="K214" s="7">
        <f t="shared" si="30"/>
        <v>57.69</v>
      </c>
      <c r="L214" s="7">
        <f t="shared" si="31"/>
        <v>7.595393340703297</v>
      </c>
      <c r="M214" s="16" t="b">
        <f t="shared" si="32"/>
        <v>0</v>
      </c>
      <c r="N214" s="16" t="b">
        <f t="shared" si="33"/>
        <v>0</v>
      </c>
      <c r="O214" s="16" t="b">
        <f t="shared" si="34"/>
        <v>0</v>
      </c>
      <c r="P214" s="21" t="b">
        <f t="shared" si="35"/>
        <v>1</v>
      </c>
      <c r="Q214" s="22" t="s">
        <v>8</v>
      </c>
      <c r="R214" s="11">
        <v>0.042</v>
      </c>
      <c r="S214" s="6">
        <f t="shared" si="38"/>
        <v>177.46478873239437</v>
      </c>
      <c r="T214" s="23">
        <f t="shared" si="36"/>
        <v>6.523907992809153</v>
      </c>
      <c r="U214" s="9"/>
      <c r="V214" s="9"/>
      <c r="W214" s="9"/>
      <c r="X214" s="19" t="s">
        <v>210</v>
      </c>
      <c r="Z214" s="23">
        <f t="shared" si="37"/>
        <v>6.523907992809153</v>
      </c>
      <c r="AA214" s="23">
        <f t="shared" si="39"/>
        <v>177.46478873239437</v>
      </c>
    </row>
    <row r="215" spans="1:27" ht="12.75">
      <c r="A215" s="1" t="s">
        <v>123</v>
      </c>
      <c r="B215" s="1" t="s">
        <v>124</v>
      </c>
      <c r="C215" s="18">
        <v>2</v>
      </c>
      <c r="D215" s="3">
        <v>8</v>
      </c>
      <c r="E215" s="8">
        <v>21</v>
      </c>
      <c r="F215" s="8" t="s">
        <v>2</v>
      </c>
      <c r="G215" s="3">
        <v>11</v>
      </c>
      <c r="H215" s="18">
        <v>1</v>
      </c>
      <c r="I215" s="11">
        <v>-2.2</v>
      </c>
      <c r="J215" s="11">
        <v>-11.4</v>
      </c>
      <c r="K215" s="7">
        <f t="shared" si="30"/>
        <v>134.8</v>
      </c>
      <c r="L215" s="7">
        <f t="shared" si="31"/>
        <v>11.610340218959994</v>
      </c>
      <c r="M215" s="16" t="b">
        <f t="shared" si="32"/>
        <v>1</v>
      </c>
      <c r="N215" s="16" t="b">
        <f t="shared" si="33"/>
        <v>0</v>
      </c>
      <c r="O215" s="16" t="b">
        <f t="shared" si="34"/>
        <v>0</v>
      </c>
      <c r="P215" s="21" t="b">
        <f t="shared" si="35"/>
        <v>0</v>
      </c>
      <c r="Q215" s="22" t="s">
        <v>8</v>
      </c>
      <c r="R215" s="11">
        <v>0.043</v>
      </c>
      <c r="S215" s="6">
        <f t="shared" si="38"/>
        <v>181.6901408450704</v>
      </c>
      <c r="T215" s="23">
        <f t="shared" si="36"/>
        <v>10.209904252267409</v>
      </c>
      <c r="U215" s="9"/>
      <c r="V215" s="9"/>
      <c r="W215" s="9"/>
      <c r="X215" s="19" t="s">
        <v>9</v>
      </c>
      <c r="Z215" s="23">
        <f t="shared" si="37"/>
        <v>10.209904252267409</v>
      </c>
      <c r="AA215" s="23">
        <f t="shared" si="39"/>
        <v>181.6901408450704</v>
      </c>
    </row>
    <row r="216" spans="1:27" ht="12.75">
      <c r="A216" s="1" t="s">
        <v>647</v>
      </c>
      <c r="B216" s="1" t="s">
        <v>648</v>
      </c>
      <c r="C216" s="18">
        <v>23</v>
      </c>
      <c r="D216" s="3">
        <v>10</v>
      </c>
      <c r="E216" s="8">
        <v>43</v>
      </c>
      <c r="F216" s="8" t="s">
        <v>2</v>
      </c>
      <c r="G216" s="3">
        <v>34</v>
      </c>
      <c r="H216" s="18">
        <v>10</v>
      </c>
      <c r="I216" s="11">
        <v>6.4</v>
      </c>
      <c r="J216" s="11">
        <v>-14.8</v>
      </c>
      <c r="K216" s="7">
        <f t="shared" si="30"/>
        <v>260</v>
      </c>
      <c r="L216" s="7">
        <f t="shared" si="31"/>
        <v>16.1245154965971</v>
      </c>
      <c r="M216" s="16" t="b">
        <f t="shared" si="32"/>
        <v>0</v>
      </c>
      <c r="N216" s="16" t="b">
        <f t="shared" si="33"/>
        <v>0</v>
      </c>
      <c r="O216" s="16" t="b">
        <f t="shared" si="34"/>
        <v>1</v>
      </c>
      <c r="P216" s="21" t="b">
        <f t="shared" si="35"/>
        <v>0</v>
      </c>
      <c r="Q216" s="22" t="s">
        <v>27</v>
      </c>
      <c r="R216" s="11">
        <v>0.044</v>
      </c>
      <c r="S216" s="6">
        <f t="shared" si="38"/>
        <v>185.91549295774647</v>
      </c>
      <c r="T216" s="23">
        <f t="shared" si="36"/>
        <v>14.50933867671261</v>
      </c>
      <c r="U216" s="9"/>
      <c r="V216" s="9"/>
      <c r="W216" s="9"/>
      <c r="X216" s="19" t="s">
        <v>451</v>
      </c>
      <c r="Z216" s="23">
        <f t="shared" si="37"/>
        <v>14.50933867671261</v>
      </c>
      <c r="AA216" s="23">
        <f t="shared" si="39"/>
        <v>185.91549295774647</v>
      </c>
    </row>
    <row r="217" spans="1:27" ht="12.75">
      <c r="A217" s="1" t="s">
        <v>649</v>
      </c>
      <c r="B217" s="1" t="s">
        <v>650</v>
      </c>
      <c r="C217" s="18">
        <v>12</v>
      </c>
      <c r="D217" s="3">
        <v>34</v>
      </c>
      <c r="E217" s="8">
        <v>56</v>
      </c>
      <c r="F217" s="8" t="s">
        <v>2</v>
      </c>
      <c r="G217" s="3">
        <v>34</v>
      </c>
      <c r="H217" s="18">
        <v>8</v>
      </c>
      <c r="I217" s="11">
        <v>11.2</v>
      </c>
      <c r="J217" s="11">
        <v>0.5</v>
      </c>
      <c r="K217" s="7">
        <f t="shared" si="30"/>
        <v>125.68999999999998</v>
      </c>
      <c r="L217" s="7">
        <f t="shared" si="31"/>
        <v>11.211155159036913</v>
      </c>
      <c r="M217" s="16" t="b">
        <f t="shared" si="32"/>
        <v>0</v>
      </c>
      <c r="N217" s="16" t="b">
        <f t="shared" si="33"/>
        <v>0</v>
      </c>
      <c r="O217" s="16" t="b">
        <f t="shared" si="34"/>
        <v>0</v>
      </c>
      <c r="P217" s="21" t="b">
        <f t="shared" si="35"/>
        <v>1</v>
      </c>
      <c r="Q217" s="22" t="s">
        <v>8</v>
      </c>
      <c r="R217" s="11">
        <v>0.045</v>
      </c>
      <c r="S217" s="6">
        <f t="shared" si="38"/>
        <v>190.14084507042253</v>
      </c>
      <c r="T217" s="23">
        <f t="shared" si="36"/>
        <v>10.317420818189744</v>
      </c>
      <c r="U217" s="9"/>
      <c r="V217" s="9"/>
      <c r="W217" s="9"/>
      <c r="X217" s="19" t="s">
        <v>451</v>
      </c>
      <c r="Z217" s="23">
        <f t="shared" si="37"/>
        <v>10.317420818189744</v>
      </c>
      <c r="AA217" s="23">
        <f t="shared" si="39"/>
        <v>190.14084507042253</v>
      </c>
    </row>
    <row r="218" spans="1:27" ht="12.75">
      <c r="A218" s="1" t="s">
        <v>651</v>
      </c>
      <c r="B218" s="1" t="s">
        <v>652</v>
      </c>
      <c r="C218" s="18">
        <v>2</v>
      </c>
      <c r="D218" s="3">
        <v>12</v>
      </c>
      <c r="E218" s="8">
        <v>0</v>
      </c>
      <c r="F218" s="8" t="s">
        <v>2</v>
      </c>
      <c r="G218" s="3">
        <v>32</v>
      </c>
      <c r="H218" s="18">
        <v>44</v>
      </c>
      <c r="I218" s="11">
        <v>5.5</v>
      </c>
      <c r="J218" s="11">
        <v>-5.1</v>
      </c>
      <c r="K218" s="7">
        <f t="shared" si="30"/>
        <v>56.26</v>
      </c>
      <c r="L218" s="7">
        <f t="shared" si="31"/>
        <v>7.500666637039671</v>
      </c>
      <c r="M218" s="16" t="b">
        <f t="shared" si="32"/>
        <v>0</v>
      </c>
      <c r="N218" s="16" t="b">
        <f t="shared" si="33"/>
        <v>0</v>
      </c>
      <c r="O218" s="16" t="b">
        <f t="shared" si="34"/>
        <v>1</v>
      </c>
      <c r="P218" s="21" t="b">
        <f t="shared" si="35"/>
        <v>0</v>
      </c>
      <c r="Q218" s="22" t="s">
        <v>340</v>
      </c>
      <c r="R218" s="11">
        <v>0.045</v>
      </c>
      <c r="S218" s="6">
        <f t="shared" si="38"/>
        <v>190.14084507042253</v>
      </c>
      <c r="T218" s="23">
        <f t="shared" si="36"/>
        <v>6.902726169917916</v>
      </c>
      <c r="U218" s="9"/>
      <c r="V218" s="9"/>
      <c r="W218" s="9"/>
      <c r="X218" s="19" t="s">
        <v>451</v>
      </c>
      <c r="Z218" s="23">
        <f t="shared" si="37"/>
        <v>6.902726169917916</v>
      </c>
      <c r="AA218" s="23">
        <f t="shared" si="39"/>
        <v>190.14084507042253</v>
      </c>
    </row>
    <row r="219" spans="1:27" ht="12.75">
      <c r="A219" s="1" t="s">
        <v>653</v>
      </c>
      <c r="B219" s="1" t="s">
        <v>654</v>
      </c>
      <c r="C219" s="18">
        <v>12</v>
      </c>
      <c r="D219" s="3">
        <v>43</v>
      </c>
      <c r="E219" s="8">
        <v>12</v>
      </c>
      <c r="F219" s="8">
        <v>-2</v>
      </c>
      <c r="G219" s="3">
        <v>30</v>
      </c>
      <c r="H219" s="18">
        <v>4</v>
      </c>
      <c r="I219" s="11">
        <v>-0.7</v>
      </c>
      <c r="J219" s="11">
        <v>4.5</v>
      </c>
      <c r="K219" s="7">
        <f t="shared" si="30"/>
        <v>20.74</v>
      </c>
      <c r="L219" s="7">
        <f t="shared" si="31"/>
        <v>4.55411901469428</v>
      </c>
      <c r="M219" s="16" t="b">
        <f t="shared" si="32"/>
        <v>0</v>
      </c>
      <c r="N219" s="16" t="b">
        <f t="shared" si="33"/>
        <v>1</v>
      </c>
      <c r="O219" s="16" t="b">
        <f t="shared" si="34"/>
        <v>0</v>
      </c>
      <c r="P219" s="21" t="b">
        <f t="shared" si="35"/>
        <v>0</v>
      </c>
      <c r="Q219" s="22" t="s">
        <v>27</v>
      </c>
      <c r="R219" s="11">
        <v>0.048</v>
      </c>
      <c r="S219" s="6">
        <f t="shared" si="38"/>
        <v>202.81690140845072</v>
      </c>
      <c r="T219" s="23">
        <f t="shared" si="36"/>
        <v>4.4704771668751055</v>
      </c>
      <c r="U219" s="9"/>
      <c r="V219" s="9"/>
      <c r="W219" s="9"/>
      <c r="X219" s="19" t="s">
        <v>451</v>
      </c>
      <c r="Z219" s="23">
        <f t="shared" si="37"/>
        <v>4.4704771668751055</v>
      </c>
      <c r="AA219" s="23">
        <f t="shared" si="39"/>
        <v>202.81690140845072</v>
      </c>
    </row>
    <row r="220" spans="1:27" ht="12.75">
      <c r="A220" s="1" t="s">
        <v>655</v>
      </c>
      <c r="B220" s="1" t="s">
        <v>656</v>
      </c>
      <c r="C220" s="18">
        <v>1</v>
      </c>
      <c r="D220" s="3">
        <v>2</v>
      </c>
      <c r="E220" s="8">
        <v>7</v>
      </c>
      <c r="F220" s="8" t="s">
        <v>2</v>
      </c>
      <c r="G220" s="3">
        <v>56</v>
      </c>
      <c r="H220" s="18">
        <v>21</v>
      </c>
      <c r="I220" s="11">
        <v>-46</v>
      </c>
      <c r="J220" s="11">
        <v>-18</v>
      </c>
      <c r="K220" s="7">
        <f t="shared" si="30"/>
        <v>2440</v>
      </c>
      <c r="L220" s="7">
        <f t="shared" si="31"/>
        <v>49.39635614091387</v>
      </c>
      <c r="M220" s="16" t="b">
        <f t="shared" si="32"/>
        <v>1</v>
      </c>
      <c r="N220" s="16" t="b">
        <f t="shared" si="33"/>
        <v>0</v>
      </c>
      <c r="O220" s="16" t="b">
        <f t="shared" si="34"/>
        <v>0</v>
      </c>
      <c r="P220" s="21" t="b">
        <f t="shared" si="35"/>
        <v>0</v>
      </c>
      <c r="Q220" s="22" t="s">
        <v>27</v>
      </c>
      <c r="R220" s="11">
        <v>0.048</v>
      </c>
      <c r="S220" s="6">
        <f t="shared" si="38"/>
        <v>202.81690140845072</v>
      </c>
      <c r="T220" s="23">
        <f t="shared" si="36"/>
        <v>48.489132923903284</v>
      </c>
      <c r="U220" s="9"/>
      <c r="V220" s="9"/>
      <c r="W220" s="9"/>
      <c r="X220" s="19" t="s">
        <v>451</v>
      </c>
      <c r="Z220" s="23">
        <f t="shared" si="37"/>
        <v>48.489132923903284</v>
      </c>
      <c r="AA220" s="23">
        <f t="shared" si="39"/>
        <v>202.81690140845072</v>
      </c>
    </row>
    <row r="221" spans="1:27" ht="12.75">
      <c r="A221" s="1" t="s">
        <v>127</v>
      </c>
      <c r="B221" s="1" t="s">
        <v>128</v>
      </c>
      <c r="C221" s="18">
        <v>18</v>
      </c>
      <c r="D221" s="3">
        <v>11</v>
      </c>
      <c r="E221" s="8">
        <v>12</v>
      </c>
      <c r="F221" s="8" t="s">
        <v>2</v>
      </c>
      <c r="G221" s="3">
        <v>51</v>
      </c>
      <c r="H221" s="18">
        <v>41</v>
      </c>
      <c r="I221" s="11">
        <v>-12.2</v>
      </c>
      <c r="J221" s="11">
        <v>-20.9</v>
      </c>
      <c r="K221" s="7">
        <f t="shared" si="30"/>
        <v>585.6499999999999</v>
      </c>
      <c r="L221" s="7">
        <f t="shared" si="31"/>
        <v>24.200206610688262</v>
      </c>
      <c r="M221" s="16" t="b">
        <f t="shared" si="32"/>
        <v>1</v>
      </c>
      <c r="N221" s="16" t="b">
        <f t="shared" si="33"/>
        <v>0</v>
      </c>
      <c r="O221" s="16" t="b">
        <f t="shared" si="34"/>
        <v>0</v>
      </c>
      <c r="P221" s="21" t="b">
        <f t="shared" si="35"/>
        <v>0</v>
      </c>
      <c r="Q221" s="22" t="s">
        <v>27</v>
      </c>
      <c r="R221" s="11">
        <v>0.05</v>
      </c>
      <c r="S221" s="6">
        <f t="shared" si="38"/>
        <v>211.26760563380282</v>
      </c>
      <c r="T221" s="23">
        <f t="shared" si="36"/>
        <v>24.745563379379828</v>
      </c>
      <c r="U221" s="9"/>
      <c r="V221" s="9"/>
      <c r="W221" s="9"/>
      <c r="X221" s="19" t="s">
        <v>9</v>
      </c>
      <c r="Z221" s="23">
        <f t="shared" si="37"/>
        <v>24.745563379379828</v>
      </c>
      <c r="AA221" s="23">
        <f t="shared" si="39"/>
        <v>211.26760563380282</v>
      </c>
    </row>
    <row r="222" spans="1:27" ht="12.75">
      <c r="A222" s="1" t="s">
        <v>657</v>
      </c>
      <c r="B222" s="1" t="s">
        <v>81</v>
      </c>
      <c r="C222" s="18">
        <v>19</v>
      </c>
      <c r="D222" s="3">
        <v>52</v>
      </c>
      <c r="E222" s="8">
        <v>48</v>
      </c>
      <c r="F222" s="8">
        <v>-19</v>
      </c>
      <c r="G222" s="3">
        <v>11</v>
      </c>
      <c r="H222" s="18">
        <v>28</v>
      </c>
      <c r="I222" s="11">
        <v>-0.7</v>
      </c>
      <c r="J222" s="11">
        <v>-4.8</v>
      </c>
      <c r="K222" s="7">
        <f t="shared" si="30"/>
        <v>23.529999999999998</v>
      </c>
      <c r="L222" s="7">
        <f t="shared" si="31"/>
        <v>4.850773134253961</v>
      </c>
      <c r="M222" s="16" t="b">
        <f t="shared" si="32"/>
        <v>1</v>
      </c>
      <c r="N222" s="16" t="b">
        <f t="shared" si="33"/>
        <v>0</v>
      </c>
      <c r="O222" s="16" t="b">
        <f t="shared" si="34"/>
        <v>0</v>
      </c>
      <c r="P222" s="21" t="b">
        <f t="shared" si="35"/>
        <v>0</v>
      </c>
      <c r="Q222" s="22" t="s">
        <v>75</v>
      </c>
      <c r="R222" s="11">
        <v>0.051</v>
      </c>
      <c r="S222" s="6">
        <f t="shared" si="38"/>
        <v>215.49295774647885</v>
      </c>
      <c r="T222" s="23">
        <f t="shared" si="36"/>
        <v>5.0592880582785105</v>
      </c>
      <c r="U222" s="9"/>
      <c r="V222" s="9"/>
      <c r="W222" s="9"/>
      <c r="X222" s="19" t="s">
        <v>451</v>
      </c>
      <c r="Z222" s="23">
        <f t="shared" si="37"/>
        <v>5.0592880582785105</v>
      </c>
      <c r="AA222" s="23">
        <f t="shared" si="39"/>
        <v>215.49295774647885</v>
      </c>
    </row>
    <row r="223" spans="1:27" ht="12.75">
      <c r="A223" s="1" t="s">
        <v>658</v>
      </c>
      <c r="B223" s="1" t="s">
        <v>659</v>
      </c>
      <c r="C223" s="18">
        <v>0</v>
      </c>
      <c r="D223" s="3">
        <v>41</v>
      </c>
      <c r="E223" s="8">
        <v>50</v>
      </c>
      <c r="F223" s="8">
        <v>-9</v>
      </c>
      <c r="G223" s="3">
        <v>18</v>
      </c>
      <c r="H223" s="18">
        <v>19</v>
      </c>
      <c r="I223" s="11">
        <v>-7.6</v>
      </c>
      <c r="J223" s="11">
        <v>2.1</v>
      </c>
      <c r="K223" s="7">
        <f t="shared" si="30"/>
        <v>62.17</v>
      </c>
      <c r="L223" s="7">
        <f t="shared" si="31"/>
        <v>7.884795495128583</v>
      </c>
      <c r="M223" s="16" t="b">
        <f t="shared" si="32"/>
        <v>0</v>
      </c>
      <c r="N223" s="16" t="b">
        <f t="shared" si="33"/>
        <v>1</v>
      </c>
      <c r="O223" s="16" t="b">
        <f t="shared" si="34"/>
        <v>0</v>
      </c>
      <c r="P223" s="21" t="b">
        <f t="shared" si="35"/>
        <v>0</v>
      </c>
      <c r="Q223" s="22" t="s">
        <v>27</v>
      </c>
      <c r="R223" s="11">
        <v>0.056</v>
      </c>
      <c r="S223" s="6">
        <f t="shared" si="38"/>
        <v>236.61971830985917</v>
      </c>
      <c r="T223" s="23">
        <f t="shared" si="36"/>
        <v>9.029978750702751</v>
      </c>
      <c r="U223" s="9"/>
      <c r="V223" s="9"/>
      <c r="W223" s="9"/>
      <c r="X223" s="19" t="s">
        <v>451</v>
      </c>
      <c r="Z223" s="23">
        <f t="shared" si="37"/>
        <v>9.029978750702751</v>
      </c>
      <c r="AA223" s="23">
        <f t="shared" si="39"/>
        <v>236.61971830985917</v>
      </c>
    </row>
    <row r="224" spans="1:27" ht="12.75">
      <c r="A224" s="1" t="s">
        <v>446</v>
      </c>
      <c r="B224" s="1" t="s">
        <v>81</v>
      </c>
      <c r="C224" s="18">
        <v>8</v>
      </c>
      <c r="D224" s="3">
        <v>34</v>
      </c>
      <c r="E224" s="8">
        <v>2</v>
      </c>
      <c r="F224" s="8" t="s">
        <v>2</v>
      </c>
      <c r="G224" s="3">
        <v>39</v>
      </c>
      <c r="H224" s="18">
        <v>12</v>
      </c>
      <c r="I224" s="11">
        <v>5.3</v>
      </c>
      <c r="J224" s="11">
        <v>1.2</v>
      </c>
      <c r="K224" s="7">
        <f t="shared" si="30"/>
        <v>29.53</v>
      </c>
      <c r="L224" s="7">
        <f t="shared" si="31"/>
        <v>5.43415126767741</v>
      </c>
      <c r="M224" s="16" t="b">
        <f t="shared" si="32"/>
        <v>0</v>
      </c>
      <c r="N224" s="16" t="b">
        <f t="shared" si="33"/>
        <v>0</v>
      </c>
      <c r="O224" s="16" t="b">
        <f t="shared" si="34"/>
        <v>0</v>
      </c>
      <c r="P224" s="21" t="b">
        <f t="shared" si="35"/>
        <v>1</v>
      </c>
      <c r="Q224" s="22" t="s">
        <v>27</v>
      </c>
      <c r="R224" s="11">
        <v>0.067</v>
      </c>
      <c r="S224" s="6">
        <f t="shared" si="38"/>
        <v>283.09859154929575</v>
      </c>
      <c r="T224" s="23">
        <f t="shared" si="36"/>
        <v>7.445858759503226</v>
      </c>
      <c r="U224" s="9"/>
      <c r="V224" s="9"/>
      <c r="W224" s="9"/>
      <c r="X224" s="19" t="s">
        <v>438</v>
      </c>
      <c r="Y224" s="19" t="s">
        <v>439</v>
      </c>
      <c r="Z224" s="23">
        <f t="shared" si="37"/>
        <v>7.445858759503226</v>
      </c>
      <c r="AA224" s="23">
        <f t="shared" si="39"/>
        <v>283.09859154929575</v>
      </c>
    </row>
    <row r="225" spans="1:27" ht="12.75">
      <c r="A225" s="1" t="s">
        <v>295</v>
      </c>
      <c r="B225" s="1" t="s">
        <v>81</v>
      </c>
      <c r="C225" s="18">
        <v>11</v>
      </c>
      <c r="D225" s="3">
        <v>43</v>
      </c>
      <c r="E225" s="8">
        <v>28</v>
      </c>
      <c r="F225" s="8" t="s">
        <v>2</v>
      </c>
      <c r="G225" s="3">
        <v>40</v>
      </c>
      <c r="H225" s="18">
        <v>30</v>
      </c>
      <c r="I225" s="11">
        <v>3.3</v>
      </c>
      <c r="J225" s="11">
        <v>-0.5</v>
      </c>
      <c r="K225" s="7">
        <f t="shared" si="30"/>
        <v>11.139999999999999</v>
      </c>
      <c r="L225" s="7">
        <f t="shared" si="31"/>
        <v>3.337663853655727</v>
      </c>
      <c r="M225" s="16" t="b">
        <f t="shared" si="32"/>
        <v>0</v>
      </c>
      <c r="N225" s="16" t="b">
        <f t="shared" si="33"/>
        <v>0</v>
      </c>
      <c r="O225" s="16" t="b">
        <f t="shared" si="34"/>
        <v>1</v>
      </c>
      <c r="P225" s="21" t="b">
        <f t="shared" si="35"/>
        <v>0</v>
      </c>
      <c r="Q225" s="22" t="s">
        <v>27</v>
      </c>
      <c r="R225" s="11">
        <v>0.0692</v>
      </c>
      <c r="S225" s="6">
        <f t="shared" si="38"/>
        <v>292.3943661971831</v>
      </c>
      <c r="T225" s="23">
        <f t="shared" si="36"/>
        <v>4.723424278213543</v>
      </c>
      <c r="U225" s="9"/>
      <c r="V225" s="9"/>
      <c r="W225" s="9"/>
      <c r="X225" s="19" t="s">
        <v>210</v>
      </c>
      <c r="Z225" s="23">
        <f t="shared" si="37"/>
        <v>4.723424278213543</v>
      </c>
      <c r="AA225" s="23">
        <f t="shared" si="39"/>
        <v>292.3943661971831</v>
      </c>
    </row>
    <row r="226" spans="1:27" ht="12.75">
      <c r="A226" s="1" t="s">
        <v>431</v>
      </c>
      <c r="B226" s="1" t="s">
        <v>81</v>
      </c>
      <c r="C226" s="18">
        <v>13</v>
      </c>
      <c r="D226" s="3">
        <v>2</v>
      </c>
      <c r="E226" s="8">
        <v>19</v>
      </c>
      <c r="F226" s="8" t="s">
        <v>2</v>
      </c>
      <c r="G226" s="3">
        <v>20</v>
      </c>
      <c r="H226" s="18">
        <v>46</v>
      </c>
      <c r="I226" s="11">
        <v>-24.3</v>
      </c>
      <c r="J226" s="11">
        <v>-58.3</v>
      </c>
      <c r="K226" s="7">
        <f t="shared" si="30"/>
        <v>3989.38</v>
      </c>
      <c r="L226" s="7">
        <f t="shared" si="31"/>
        <v>63.16153892995325</v>
      </c>
      <c r="M226" s="16" t="b">
        <f t="shared" si="32"/>
        <v>1</v>
      </c>
      <c r="N226" s="16" t="b">
        <f t="shared" si="33"/>
        <v>0</v>
      </c>
      <c r="O226" s="16" t="b">
        <f t="shared" si="34"/>
        <v>0</v>
      </c>
      <c r="P226" s="21" t="b">
        <f t="shared" si="35"/>
        <v>0</v>
      </c>
      <c r="Q226" s="22" t="s">
        <v>27</v>
      </c>
      <c r="R226" s="11">
        <v>0.08</v>
      </c>
      <c r="S226" s="6">
        <f t="shared" si="38"/>
        <v>338.0281690140845</v>
      </c>
      <c r="T226" s="23">
        <f t="shared" si="36"/>
        <v>103.33583608596294</v>
      </c>
      <c r="U226" s="9"/>
      <c r="V226" s="9"/>
      <c r="W226" s="9"/>
      <c r="X226" s="19" t="s">
        <v>432</v>
      </c>
      <c r="Z226" s="23">
        <f t="shared" si="37"/>
        <v>103.33583608596294</v>
      </c>
      <c r="AA226" s="23">
        <f t="shared" si="39"/>
        <v>338.0281690140845</v>
      </c>
    </row>
    <row r="227" spans="1:27" ht="12.75">
      <c r="A227" s="1" t="s">
        <v>125</v>
      </c>
      <c r="B227" s="1" t="s">
        <v>126</v>
      </c>
      <c r="C227" s="18">
        <v>14</v>
      </c>
      <c r="D227" s="3">
        <v>1</v>
      </c>
      <c r="E227" s="8">
        <v>47</v>
      </c>
      <c r="F227" s="8" t="s">
        <v>2</v>
      </c>
      <c r="G227" s="3">
        <v>52</v>
      </c>
      <c r="H227" s="18">
        <v>47</v>
      </c>
      <c r="I227" s="11">
        <v>8</v>
      </c>
      <c r="J227" s="11">
        <v>12</v>
      </c>
      <c r="K227" s="7">
        <f t="shared" si="30"/>
        <v>208</v>
      </c>
      <c r="L227" s="7">
        <f t="shared" si="31"/>
        <v>14.422205101855956</v>
      </c>
      <c r="M227" s="16" t="b">
        <f t="shared" si="32"/>
        <v>0</v>
      </c>
      <c r="N227" s="16" t="b">
        <f t="shared" si="33"/>
        <v>0</v>
      </c>
      <c r="O227" s="16" t="b">
        <f t="shared" si="34"/>
        <v>0</v>
      </c>
      <c r="P227" s="21" t="b">
        <f t="shared" si="35"/>
        <v>1</v>
      </c>
      <c r="Q227" s="22" t="s">
        <v>12</v>
      </c>
      <c r="R227" s="11">
        <v>0.0845</v>
      </c>
      <c r="S227" s="6">
        <f t="shared" si="38"/>
        <v>357.0422535211268</v>
      </c>
      <c r="T227" s="23">
        <f t="shared" si="36"/>
        <v>24.922789193903025</v>
      </c>
      <c r="U227" s="9"/>
      <c r="V227" s="9"/>
      <c r="W227" s="9"/>
      <c r="X227" s="19" t="s">
        <v>9</v>
      </c>
      <c r="Z227" s="23">
        <f t="shared" si="37"/>
        <v>24.922789193903025</v>
      </c>
      <c r="AA227" s="23">
        <f t="shared" si="39"/>
        <v>357.0422535211268</v>
      </c>
    </row>
    <row r="228" spans="1:27" ht="12.75">
      <c r="A228" s="1" t="s">
        <v>660</v>
      </c>
      <c r="B228" s="1" t="s">
        <v>81</v>
      </c>
      <c r="C228" s="18">
        <v>16</v>
      </c>
      <c r="D228" s="3">
        <v>2</v>
      </c>
      <c r="E228" s="8">
        <v>9</v>
      </c>
      <c r="F228" s="8" t="s">
        <v>2</v>
      </c>
      <c r="G228" s="3">
        <v>43</v>
      </c>
      <c r="H228" s="18">
        <v>8</v>
      </c>
      <c r="I228" s="11">
        <v>-6</v>
      </c>
      <c r="J228" s="11">
        <v>-3.5</v>
      </c>
      <c r="K228" s="7">
        <f t="shared" si="30"/>
        <v>48.25</v>
      </c>
      <c r="L228" s="7">
        <f t="shared" si="31"/>
        <v>6.946221994724902</v>
      </c>
      <c r="M228" s="16" t="b">
        <f t="shared" si="32"/>
        <v>1</v>
      </c>
      <c r="N228" s="16" t="b">
        <f t="shared" si="33"/>
        <v>0</v>
      </c>
      <c r="O228" s="16" t="b">
        <f t="shared" si="34"/>
        <v>0</v>
      </c>
      <c r="P228" s="21" t="b">
        <f t="shared" si="35"/>
        <v>0</v>
      </c>
      <c r="Q228" s="22" t="s">
        <v>27</v>
      </c>
      <c r="R228" s="11">
        <v>0.095</v>
      </c>
      <c r="S228" s="6">
        <f t="shared" si="38"/>
        <v>401.40845070422534</v>
      </c>
      <c r="T228" s="23">
        <f t="shared" si="36"/>
        <v>13.49523749228666</v>
      </c>
      <c r="U228" s="9"/>
      <c r="V228" s="9"/>
      <c r="W228" s="9"/>
      <c r="X228" s="19" t="s">
        <v>451</v>
      </c>
      <c r="Z228" s="23">
        <f t="shared" si="37"/>
        <v>13.49523749228666</v>
      </c>
      <c r="AA228" s="23">
        <f t="shared" si="39"/>
        <v>401.40845070422534</v>
      </c>
    </row>
    <row r="229" spans="1:27" ht="12.75">
      <c r="A229" s="1" t="s">
        <v>953</v>
      </c>
      <c r="B229" s="1" t="s">
        <v>954</v>
      </c>
      <c r="C229" s="18">
        <v>6</v>
      </c>
      <c r="D229" s="3">
        <v>10</v>
      </c>
      <c r="E229" s="8">
        <v>55</v>
      </c>
      <c r="F229" s="8" t="s">
        <v>2</v>
      </c>
      <c r="G229" s="3">
        <v>1</v>
      </c>
      <c r="H229" s="18">
        <v>27</v>
      </c>
      <c r="I229" s="11">
        <v>15</v>
      </c>
      <c r="J229" s="11">
        <v>1.3</v>
      </c>
      <c r="K229" s="7">
        <f t="shared" si="30"/>
        <v>226.69</v>
      </c>
      <c r="L229" s="7">
        <f t="shared" si="31"/>
        <v>15.05622794726488</v>
      </c>
      <c r="M229" s="16" t="b">
        <f t="shared" si="32"/>
        <v>0</v>
      </c>
      <c r="N229" s="16" t="b">
        <f t="shared" si="33"/>
        <v>0</v>
      </c>
      <c r="O229" s="16" t="b">
        <f t="shared" si="34"/>
        <v>0</v>
      </c>
      <c r="P229" s="21" t="b">
        <f t="shared" si="35"/>
        <v>1</v>
      </c>
      <c r="Q229" s="22" t="s">
        <v>3</v>
      </c>
      <c r="R229" s="11"/>
      <c r="S229" s="6"/>
      <c r="T229" s="6"/>
      <c r="U229" s="9"/>
      <c r="V229" s="9"/>
      <c r="W229" s="9"/>
      <c r="X229" s="19" t="s">
        <v>955</v>
      </c>
      <c r="Y229" s="19" t="s">
        <v>956</v>
      </c>
      <c r="Z229" s="6"/>
      <c r="AA229" s="6"/>
    </row>
    <row r="230" spans="1:27" ht="12.75">
      <c r="A230" s="1" t="s">
        <v>960</v>
      </c>
      <c r="B230" s="1" t="s">
        <v>961</v>
      </c>
      <c r="C230" s="18">
        <v>2</v>
      </c>
      <c r="D230" s="3">
        <v>10</v>
      </c>
      <c r="E230" s="8">
        <v>9</v>
      </c>
      <c r="F230" s="8" t="s">
        <v>2</v>
      </c>
      <c r="G230" s="3">
        <v>42</v>
      </c>
      <c r="H230" s="18">
        <v>20</v>
      </c>
      <c r="I230" s="11">
        <v>3.5</v>
      </c>
      <c r="J230" s="11">
        <v>5</v>
      </c>
      <c r="K230" s="7">
        <f t="shared" si="30"/>
        <v>37.25</v>
      </c>
      <c r="L230" s="7">
        <f t="shared" si="31"/>
        <v>6.103277807866851</v>
      </c>
      <c r="M230" s="16" t="b">
        <f t="shared" si="32"/>
        <v>0</v>
      </c>
      <c r="N230" s="16" t="b">
        <f t="shared" si="33"/>
        <v>0</v>
      </c>
      <c r="O230" s="16" t="b">
        <f t="shared" si="34"/>
        <v>0</v>
      </c>
      <c r="P230" s="21" t="b">
        <f t="shared" si="35"/>
        <v>1</v>
      </c>
      <c r="Q230" s="22" t="s">
        <v>27</v>
      </c>
      <c r="R230" s="11"/>
      <c r="S230" s="6"/>
      <c r="T230" s="6"/>
      <c r="U230" s="9"/>
      <c r="V230" s="9"/>
      <c r="W230" s="9"/>
      <c r="X230" s="19" t="s">
        <v>962</v>
      </c>
      <c r="Y230" s="19" t="s">
        <v>963</v>
      </c>
      <c r="Z230" s="6"/>
      <c r="AA230" s="6"/>
    </row>
    <row r="231" spans="1:27" ht="12.75">
      <c r="A231" s="1" t="s">
        <v>964</v>
      </c>
      <c r="B231" s="1" t="s">
        <v>965</v>
      </c>
      <c r="C231" s="18">
        <v>2</v>
      </c>
      <c r="D231" s="3">
        <v>46</v>
      </c>
      <c r="E231" s="8">
        <v>26</v>
      </c>
      <c r="F231" s="8" t="s">
        <v>2</v>
      </c>
      <c r="G231" s="3">
        <v>36</v>
      </c>
      <c r="H231" s="18">
        <v>32</v>
      </c>
      <c r="I231" s="11">
        <v>6</v>
      </c>
      <c r="J231" s="11">
        <v>-6</v>
      </c>
      <c r="K231" s="7">
        <f t="shared" si="30"/>
        <v>72</v>
      </c>
      <c r="L231" s="7">
        <f t="shared" si="31"/>
        <v>8.48528137423857</v>
      </c>
      <c r="M231" s="16" t="b">
        <f t="shared" si="32"/>
        <v>0</v>
      </c>
      <c r="N231" s="16" t="b">
        <f t="shared" si="33"/>
        <v>0</v>
      </c>
      <c r="O231" s="16" t="b">
        <f t="shared" si="34"/>
        <v>1</v>
      </c>
      <c r="P231" s="21" t="b">
        <f t="shared" si="35"/>
        <v>0</v>
      </c>
      <c r="Q231" s="22" t="s">
        <v>8</v>
      </c>
      <c r="R231" s="11"/>
      <c r="S231" s="6"/>
      <c r="T231" s="6"/>
      <c r="U231" s="9"/>
      <c r="V231" s="9"/>
      <c r="W231" s="9"/>
      <c r="X231" s="19" t="s">
        <v>962</v>
      </c>
      <c r="Y231" s="19" t="s">
        <v>963</v>
      </c>
      <c r="Z231" s="6"/>
      <c r="AA231" s="6"/>
    </row>
    <row r="232" spans="1:27" ht="12.75">
      <c r="A232" s="1" t="s">
        <v>0</v>
      </c>
      <c r="B232" s="1" t="s">
        <v>1</v>
      </c>
      <c r="C232" s="18">
        <v>8</v>
      </c>
      <c r="D232" s="3">
        <v>56</v>
      </c>
      <c r="E232" s="8">
        <v>43</v>
      </c>
      <c r="F232" s="8" t="s">
        <v>2</v>
      </c>
      <c r="G232" s="3">
        <v>6</v>
      </c>
      <c r="H232" s="18">
        <v>13</v>
      </c>
      <c r="I232" s="11">
        <v>-6.6</v>
      </c>
      <c r="J232" s="11">
        <v>-5.8</v>
      </c>
      <c r="K232" s="7">
        <f t="shared" si="30"/>
        <v>77.19999999999999</v>
      </c>
      <c r="L232" s="7">
        <f t="shared" si="31"/>
        <v>8.786353054595518</v>
      </c>
      <c r="M232" s="16" t="b">
        <f t="shared" si="32"/>
        <v>1</v>
      </c>
      <c r="N232" s="16" t="b">
        <f t="shared" si="33"/>
        <v>0</v>
      </c>
      <c r="O232" s="16" t="b">
        <f t="shared" si="34"/>
        <v>0</v>
      </c>
      <c r="P232" s="21" t="b">
        <f t="shared" si="35"/>
        <v>0</v>
      </c>
      <c r="Q232" s="22" t="s">
        <v>3</v>
      </c>
      <c r="R232" s="11"/>
      <c r="S232" s="6"/>
      <c r="T232" s="6"/>
      <c r="U232" s="9"/>
      <c r="V232" s="9"/>
      <c r="W232" s="9"/>
      <c r="X232" s="19" t="s">
        <v>4</v>
      </c>
      <c r="Y232" s="19" t="s">
        <v>5</v>
      </c>
      <c r="Z232" s="6"/>
      <c r="AA232" s="6"/>
    </row>
    <row r="233" spans="1:27" ht="12.75">
      <c r="A233" s="1" t="s">
        <v>129</v>
      </c>
      <c r="B233" s="1" t="s">
        <v>130</v>
      </c>
      <c r="C233" s="18">
        <v>11</v>
      </c>
      <c r="D233" s="3">
        <v>20</v>
      </c>
      <c r="E233" s="8">
        <v>14</v>
      </c>
      <c r="F233" s="8" t="s">
        <v>2</v>
      </c>
      <c r="G233" s="3">
        <v>58</v>
      </c>
      <c r="H233" s="18">
        <v>19</v>
      </c>
      <c r="I233" s="11">
        <v>-67</v>
      </c>
      <c r="J233" s="11">
        <v>13</v>
      </c>
      <c r="K233" s="7">
        <f t="shared" si="30"/>
        <v>4658</v>
      </c>
      <c r="L233" s="7">
        <f t="shared" si="31"/>
        <v>68.24954212300622</v>
      </c>
      <c r="M233" s="16" t="b">
        <f t="shared" si="32"/>
        <v>0</v>
      </c>
      <c r="N233" s="16" t="b">
        <f t="shared" si="33"/>
        <v>1</v>
      </c>
      <c r="O233" s="16" t="b">
        <f t="shared" si="34"/>
        <v>0</v>
      </c>
      <c r="P233" s="21" t="b">
        <f t="shared" si="35"/>
        <v>0</v>
      </c>
      <c r="Q233" s="22" t="s">
        <v>20</v>
      </c>
      <c r="R233" s="11"/>
      <c r="S233" s="6"/>
      <c r="T233" s="6"/>
      <c r="U233" s="9"/>
      <c r="V233" s="9"/>
      <c r="W233" s="9"/>
      <c r="X233" s="19" t="s">
        <v>9</v>
      </c>
      <c r="Z233" s="6"/>
      <c r="AA233" s="6"/>
    </row>
    <row r="234" spans="1:27" ht="12.75">
      <c r="A234" s="1" t="s">
        <v>131</v>
      </c>
      <c r="B234" s="1" t="s">
        <v>132</v>
      </c>
      <c r="C234" s="18">
        <v>7</v>
      </c>
      <c r="D234" s="3">
        <v>36</v>
      </c>
      <c r="E234" s="8">
        <v>57</v>
      </c>
      <c r="F234" s="8" t="s">
        <v>2</v>
      </c>
      <c r="G234" s="3">
        <v>14</v>
      </c>
      <c r="H234" s="18">
        <v>36</v>
      </c>
      <c r="I234" s="11">
        <v>6</v>
      </c>
      <c r="J234" s="11">
        <v>-7</v>
      </c>
      <c r="K234" s="7">
        <f t="shared" si="30"/>
        <v>85</v>
      </c>
      <c r="L234" s="7">
        <f t="shared" si="31"/>
        <v>9.219544457292887</v>
      </c>
      <c r="M234" s="16" t="b">
        <f t="shared" si="32"/>
        <v>0</v>
      </c>
      <c r="N234" s="16" t="b">
        <f t="shared" si="33"/>
        <v>0</v>
      </c>
      <c r="O234" s="16" t="b">
        <f t="shared" si="34"/>
        <v>1</v>
      </c>
      <c r="P234" s="21" t="b">
        <f t="shared" si="35"/>
        <v>0</v>
      </c>
      <c r="Q234" s="22" t="s">
        <v>8</v>
      </c>
      <c r="R234" s="11"/>
      <c r="S234" s="6"/>
      <c r="T234" s="6"/>
      <c r="U234" s="9"/>
      <c r="V234" s="9"/>
      <c r="W234" s="9"/>
      <c r="X234" s="19" t="s">
        <v>9</v>
      </c>
      <c r="Z234" s="6"/>
      <c r="AA234" s="6"/>
    </row>
    <row r="235" spans="1:27" ht="12.75">
      <c r="A235" s="1" t="s">
        <v>133</v>
      </c>
      <c r="B235" s="1" t="s">
        <v>134</v>
      </c>
      <c r="C235" s="18">
        <v>9</v>
      </c>
      <c r="D235" s="3">
        <v>21</v>
      </c>
      <c r="E235" s="8">
        <v>30</v>
      </c>
      <c r="F235" s="8" t="s">
        <v>2</v>
      </c>
      <c r="G235" s="3">
        <v>14</v>
      </c>
      <c r="H235" s="18">
        <v>25</v>
      </c>
      <c r="I235" s="11">
        <v>5</v>
      </c>
      <c r="J235" s="11">
        <v>-1</v>
      </c>
      <c r="K235" s="7">
        <f t="shared" si="30"/>
        <v>26</v>
      </c>
      <c r="L235" s="7">
        <f t="shared" si="31"/>
        <v>5.0990195135927845</v>
      </c>
      <c r="M235" s="16" t="b">
        <f t="shared" si="32"/>
        <v>0</v>
      </c>
      <c r="N235" s="16" t="b">
        <f t="shared" si="33"/>
        <v>0</v>
      </c>
      <c r="O235" s="16" t="b">
        <f t="shared" si="34"/>
        <v>1</v>
      </c>
      <c r="P235" s="21" t="b">
        <f t="shared" si="35"/>
        <v>0</v>
      </c>
      <c r="Q235" s="22" t="s">
        <v>8</v>
      </c>
      <c r="R235" s="11"/>
      <c r="S235" s="6"/>
      <c r="T235" s="6"/>
      <c r="U235" s="9"/>
      <c r="V235" s="9"/>
      <c r="W235" s="9"/>
      <c r="X235" s="19" t="s">
        <v>9</v>
      </c>
      <c r="Z235" s="6"/>
      <c r="AA235" s="6"/>
    </row>
    <row r="236" spans="1:27" ht="12.75">
      <c r="A236" s="1" t="s">
        <v>135</v>
      </c>
      <c r="B236" s="1" t="s">
        <v>136</v>
      </c>
      <c r="C236" s="18">
        <v>2</v>
      </c>
      <c r="D236" s="3">
        <v>1</v>
      </c>
      <c r="E236" s="8">
        <v>7</v>
      </c>
      <c r="F236" s="8">
        <v>-6</v>
      </c>
      <c r="G236" s="3">
        <v>49</v>
      </c>
      <c r="H236" s="18">
        <v>5</v>
      </c>
      <c r="I236" s="11">
        <v>-8.6</v>
      </c>
      <c r="J236" s="11">
        <v>-7.1</v>
      </c>
      <c r="K236" s="7">
        <f t="shared" si="30"/>
        <v>124.36999999999999</v>
      </c>
      <c r="L236" s="7">
        <f t="shared" si="31"/>
        <v>11.15212984142491</v>
      </c>
      <c r="M236" s="16" t="b">
        <f t="shared" si="32"/>
        <v>1</v>
      </c>
      <c r="N236" s="16" t="b">
        <f t="shared" si="33"/>
        <v>0</v>
      </c>
      <c r="O236" s="16" t="b">
        <f t="shared" si="34"/>
        <v>0</v>
      </c>
      <c r="P236" s="21" t="b">
        <f t="shared" si="35"/>
        <v>0</v>
      </c>
      <c r="Q236" s="22" t="s">
        <v>27</v>
      </c>
      <c r="R236" s="11"/>
      <c r="S236" s="6"/>
      <c r="T236" s="6"/>
      <c r="U236" s="9"/>
      <c r="V236" s="9"/>
      <c r="W236" s="9"/>
      <c r="X236" s="19" t="s">
        <v>9</v>
      </c>
      <c r="Z236" s="6"/>
      <c r="AA236" s="6"/>
    </row>
    <row r="237" spans="1:27" ht="12.75">
      <c r="A237" s="1" t="s">
        <v>137</v>
      </c>
      <c r="B237" s="1" t="s">
        <v>138</v>
      </c>
      <c r="C237" s="18">
        <v>1</v>
      </c>
      <c r="D237" s="3">
        <v>14</v>
      </c>
      <c r="E237" s="8">
        <v>32</v>
      </c>
      <c r="F237" s="8">
        <v>0</v>
      </c>
      <c r="G237" s="3">
        <v>44</v>
      </c>
      <c r="H237" s="18">
        <v>11</v>
      </c>
      <c r="I237" s="11">
        <v>3.1</v>
      </c>
      <c r="J237" s="11">
        <v>-5.4</v>
      </c>
      <c r="K237" s="7">
        <f t="shared" si="30"/>
        <v>38.77</v>
      </c>
      <c r="L237" s="7">
        <f t="shared" si="31"/>
        <v>6.226556030423239</v>
      </c>
      <c r="M237" s="16" t="b">
        <f t="shared" si="32"/>
        <v>0</v>
      </c>
      <c r="N237" s="16" t="b">
        <f t="shared" si="33"/>
        <v>0</v>
      </c>
      <c r="O237" s="16" t="b">
        <f t="shared" si="34"/>
        <v>1</v>
      </c>
      <c r="P237" s="21" t="b">
        <f t="shared" si="35"/>
        <v>0</v>
      </c>
      <c r="Q237" s="22" t="s">
        <v>27</v>
      </c>
      <c r="R237" s="11"/>
      <c r="S237" s="6"/>
      <c r="T237" s="6"/>
      <c r="U237" s="9"/>
      <c r="V237" s="9"/>
      <c r="W237" s="9"/>
      <c r="X237" s="19" t="s">
        <v>9</v>
      </c>
      <c r="Z237" s="6"/>
      <c r="AA237" s="6"/>
    </row>
    <row r="238" spans="1:27" ht="12.75">
      <c r="A238" s="1" t="s">
        <v>139</v>
      </c>
      <c r="B238" s="1" t="s">
        <v>140</v>
      </c>
      <c r="C238" s="18">
        <v>2</v>
      </c>
      <c r="D238" s="3">
        <v>46</v>
      </c>
      <c r="E238" s="8">
        <v>2</v>
      </c>
      <c r="F238" s="8">
        <v>-7</v>
      </c>
      <c r="G238" s="3">
        <v>34</v>
      </c>
      <c r="H238" s="18">
        <v>25</v>
      </c>
      <c r="I238" s="11">
        <v>11.6</v>
      </c>
      <c r="J238" s="11">
        <v>-21.6</v>
      </c>
      <c r="K238" s="7">
        <f t="shared" si="30"/>
        <v>601.1200000000001</v>
      </c>
      <c r="L238" s="7">
        <f t="shared" si="31"/>
        <v>24.51774867315513</v>
      </c>
      <c r="M238" s="16" t="b">
        <f t="shared" si="32"/>
        <v>0</v>
      </c>
      <c r="N238" s="16" t="b">
        <f t="shared" si="33"/>
        <v>0</v>
      </c>
      <c r="O238" s="16" t="b">
        <f t="shared" si="34"/>
        <v>1</v>
      </c>
      <c r="P238" s="21" t="b">
        <f t="shared" si="35"/>
        <v>0</v>
      </c>
      <c r="Q238" s="22" t="s">
        <v>8</v>
      </c>
      <c r="R238" s="11"/>
      <c r="S238" s="6"/>
      <c r="T238" s="6"/>
      <c r="U238" s="9"/>
      <c r="V238" s="9"/>
      <c r="W238" s="9"/>
      <c r="X238" s="19" t="s">
        <v>9</v>
      </c>
      <c r="Z238" s="6"/>
      <c r="AA238" s="6"/>
    </row>
    <row r="239" spans="1:27" ht="12.75">
      <c r="A239" s="1" t="s">
        <v>141</v>
      </c>
      <c r="B239" s="1" t="s">
        <v>142</v>
      </c>
      <c r="C239" s="18">
        <v>1</v>
      </c>
      <c r="D239" s="3">
        <v>26</v>
      </c>
      <c r="E239" s="8">
        <v>14</v>
      </c>
      <c r="F239" s="8">
        <v>-6</v>
      </c>
      <c r="G239" s="3">
        <v>6</v>
      </c>
      <c r="H239" s="18">
        <v>14</v>
      </c>
      <c r="I239" s="11">
        <v>-37</v>
      </c>
      <c r="J239" s="11">
        <v>13.8</v>
      </c>
      <c r="K239" s="7">
        <f t="shared" si="30"/>
        <v>1559.44</v>
      </c>
      <c r="L239" s="7">
        <f t="shared" si="31"/>
        <v>39.48974550437113</v>
      </c>
      <c r="M239" s="16" t="b">
        <f t="shared" si="32"/>
        <v>0</v>
      </c>
      <c r="N239" s="16" t="b">
        <f t="shared" si="33"/>
        <v>1</v>
      </c>
      <c r="O239" s="16" t="b">
        <f t="shared" si="34"/>
        <v>0</v>
      </c>
      <c r="P239" s="21" t="b">
        <f t="shared" si="35"/>
        <v>0</v>
      </c>
      <c r="Q239" s="22" t="s">
        <v>27</v>
      </c>
      <c r="R239" s="11"/>
      <c r="S239" s="6"/>
      <c r="T239" s="6"/>
      <c r="U239" s="9"/>
      <c r="V239" s="9"/>
      <c r="W239" s="9"/>
      <c r="X239" s="19" t="s">
        <v>9</v>
      </c>
      <c r="Z239" s="6"/>
      <c r="AA239" s="6"/>
    </row>
    <row r="240" spans="1:27" ht="12.75">
      <c r="A240" s="1" t="s">
        <v>143</v>
      </c>
      <c r="B240" s="1" t="s">
        <v>144</v>
      </c>
      <c r="C240" s="18">
        <v>1</v>
      </c>
      <c r="D240" s="3">
        <v>3</v>
      </c>
      <c r="E240" s="8">
        <v>27</v>
      </c>
      <c r="F240" s="8" t="s">
        <v>2</v>
      </c>
      <c r="G240" s="3">
        <v>14</v>
      </c>
      <c r="H240" s="18">
        <v>12</v>
      </c>
      <c r="I240" s="11">
        <v>-2.1</v>
      </c>
      <c r="J240" s="11">
        <v>-6.1</v>
      </c>
      <c r="K240" s="7">
        <f t="shared" si="30"/>
        <v>41.61999999999999</v>
      </c>
      <c r="L240" s="7">
        <f t="shared" si="31"/>
        <v>6.4513564465157245</v>
      </c>
      <c r="M240" s="16" t="b">
        <f t="shared" si="32"/>
        <v>1</v>
      </c>
      <c r="N240" s="16" t="b">
        <f t="shared" si="33"/>
        <v>0</v>
      </c>
      <c r="O240" s="16" t="b">
        <f t="shared" si="34"/>
        <v>0</v>
      </c>
      <c r="P240" s="21" t="b">
        <f t="shared" si="35"/>
        <v>0</v>
      </c>
      <c r="Q240" s="22" t="s">
        <v>27</v>
      </c>
      <c r="R240" s="11"/>
      <c r="S240" s="6"/>
      <c r="T240" s="6"/>
      <c r="U240" s="9"/>
      <c r="V240" s="9"/>
      <c r="W240" s="9"/>
      <c r="X240" s="19" t="s">
        <v>9</v>
      </c>
      <c r="Z240" s="6"/>
      <c r="AA240" s="6"/>
    </row>
    <row r="241" spans="1:27" ht="12.75">
      <c r="A241" s="1" t="s">
        <v>145</v>
      </c>
      <c r="B241" s="1" t="s">
        <v>146</v>
      </c>
      <c r="C241" s="18">
        <v>15</v>
      </c>
      <c r="D241" s="3">
        <v>59</v>
      </c>
      <c r="E241" s="8">
        <v>13</v>
      </c>
      <c r="F241" s="8" t="s">
        <v>2</v>
      </c>
      <c r="G241" s="3">
        <v>45</v>
      </c>
      <c r="H241" s="18">
        <v>39</v>
      </c>
      <c r="I241" s="11">
        <v>2.4</v>
      </c>
      <c r="J241" s="11">
        <v>0.7</v>
      </c>
      <c r="K241" s="7">
        <f t="shared" si="30"/>
        <v>6.25</v>
      </c>
      <c r="L241" s="7">
        <f t="shared" si="31"/>
        <v>2.5</v>
      </c>
      <c r="M241" s="16" t="b">
        <f t="shared" si="32"/>
        <v>0</v>
      </c>
      <c r="N241" s="16" t="b">
        <f t="shared" si="33"/>
        <v>0</v>
      </c>
      <c r="O241" s="16" t="b">
        <f t="shared" si="34"/>
        <v>0</v>
      </c>
      <c r="P241" s="21" t="b">
        <f t="shared" si="35"/>
        <v>1</v>
      </c>
      <c r="Q241" s="22"/>
      <c r="R241" s="11"/>
      <c r="S241" s="6"/>
      <c r="T241" s="6"/>
      <c r="U241" s="9"/>
      <c r="V241" s="9"/>
      <c r="W241" s="9"/>
      <c r="X241" s="19" t="s">
        <v>9</v>
      </c>
      <c r="Z241" s="6"/>
      <c r="AA241" s="6"/>
    </row>
    <row r="242" spans="1:27" ht="12.75">
      <c r="A242" s="1" t="s">
        <v>147</v>
      </c>
      <c r="B242" s="1" t="s">
        <v>148</v>
      </c>
      <c r="C242" s="18">
        <v>15</v>
      </c>
      <c r="D242" s="3">
        <v>7</v>
      </c>
      <c r="E242" s="8">
        <v>55</v>
      </c>
      <c r="F242" s="8" t="s">
        <v>2</v>
      </c>
      <c r="G242" s="3">
        <v>45</v>
      </c>
      <c r="H242" s="18">
        <v>40</v>
      </c>
      <c r="I242" s="11">
        <v>30.1</v>
      </c>
      <c r="J242" s="11">
        <v>-29.9</v>
      </c>
      <c r="K242" s="7">
        <f t="shared" si="30"/>
        <v>1800.02</v>
      </c>
      <c r="L242" s="7">
        <f t="shared" si="31"/>
        <v>42.42664257279852</v>
      </c>
      <c r="M242" s="16" t="b">
        <f t="shared" si="32"/>
        <v>0</v>
      </c>
      <c r="N242" s="16" t="b">
        <f t="shared" si="33"/>
        <v>0</v>
      </c>
      <c r="O242" s="16" t="b">
        <f t="shared" si="34"/>
        <v>1</v>
      </c>
      <c r="P242" s="21" t="b">
        <f t="shared" si="35"/>
        <v>0</v>
      </c>
      <c r="Q242" s="22" t="s">
        <v>120</v>
      </c>
      <c r="R242" s="11"/>
      <c r="S242" s="6"/>
      <c r="T242" s="6"/>
      <c r="U242" s="9"/>
      <c r="V242" s="9"/>
      <c r="W242" s="9"/>
      <c r="X242" s="19" t="s">
        <v>9</v>
      </c>
      <c r="Z242" s="6"/>
      <c r="AA242" s="6"/>
    </row>
    <row r="243" spans="1:27" ht="12.75">
      <c r="A243" s="1" t="s">
        <v>149</v>
      </c>
      <c r="B243" s="1" t="s">
        <v>150</v>
      </c>
      <c r="C243" s="18">
        <v>16</v>
      </c>
      <c r="D243" s="3">
        <v>7</v>
      </c>
      <c r="E243" s="8">
        <v>15</v>
      </c>
      <c r="F243" s="8" t="s">
        <v>2</v>
      </c>
      <c r="G243" s="3">
        <v>58</v>
      </c>
      <c r="H243" s="18">
        <v>20</v>
      </c>
      <c r="I243" s="11">
        <v>-29.8</v>
      </c>
      <c r="J243" s="11">
        <v>-23.9</v>
      </c>
      <c r="K243" s="7">
        <f t="shared" si="30"/>
        <v>1459.25</v>
      </c>
      <c r="L243" s="7">
        <f t="shared" si="31"/>
        <v>38.20013088982812</v>
      </c>
      <c r="M243" s="16" t="b">
        <f t="shared" si="32"/>
        <v>1</v>
      </c>
      <c r="N243" s="16" t="b">
        <f t="shared" si="33"/>
        <v>0</v>
      </c>
      <c r="O243" s="16" t="b">
        <f t="shared" si="34"/>
        <v>0</v>
      </c>
      <c r="P243" s="21" t="b">
        <f t="shared" si="35"/>
        <v>0</v>
      </c>
      <c r="Q243" s="22" t="s">
        <v>36</v>
      </c>
      <c r="R243" s="11"/>
      <c r="S243" s="6"/>
      <c r="T243" s="6"/>
      <c r="U243" s="9"/>
      <c r="V243" s="9"/>
      <c r="W243" s="9"/>
      <c r="X243" s="19" t="s">
        <v>9</v>
      </c>
      <c r="Z243" s="6"/>
      <c r="AA243" s="6"/>
    </row>
    <row r="244" spans="1:27" ht="12.75">
      <c r="A244" s="1" t="s">
        <v>151</v>
      </c>
      <c r="B244" s="1" t="s">
        <v>152</v>
      </c>
      <c r="C244" s="18">
        <v>10</v>
      </c>
      <c r="D244" s="3">
        <v>19</v>
      </c>
      <c r="E244" s="8">
        <v>47</v>
      </c>
      <c r="F244" s="8" t="s">
        <v>2</v>
      </c>
      <c r="G244" s="3">
        <v>31</v>
      </c>
      <c r="H244" s="18">
        <v>35</v>
      </c>
      <c r="I244" s="11">
        <v>-83.8</v>
      </c>
      <c r="J244" s="11">
        <v>85.8</v>
      </c>
      <c r="K244" s="7">
        <f t="shared" si="30"/>
        <v>14384.079999999998</v>
      </c>
      <c r="L244" s="7">
        <f t="shared" si="31"/>
        <v>119.93364832272884</v>
      </c>
      <c r="M244" s="16" t="b">
        <f t="shared" si="32"/>
        <v>0</v>
      </c>
      <c r="N244" s="16" t="b">
        <f t="shared" si="33"/>
        <v>1</v>
      </c>
      <c r="O244" s="16" t="b">
        <f t="shared" si="34"/>
        <v>0</v>
      </c>
      <c r="P244" s="21" t="b">
        <f t="shared" si="35"/>
        <v>0</v>
      </c>
      <c r="Q244" s="22" t="s">
        <v>15</v>
      </c>
      <c r="R244" s="11"/>
      <c r="S244" s="6"/>
      <c r="T244" s="6"/>
      <c r="U244" s="9"/>
      <c r="V244" s="9"/>
      <c r="W244" s="9"/>
      <c r="X244" s="19" t="s">
        <v>9</v>
      </c>
      <c r="Z244" s="6"/>
      <c r="AA244" s="6"/>
    </row>
    <row r="245" spans="1:27" ht="12.75">
      <c r="A245" s="1" t="s">
        <v>153</v>
      </c>
      <c r="B245" s="1" t="s">
        <v>81</v>
      </c>
      <c r="C245" s="18">
        <v>11</v>
      </c>
      <c r="D245" s="3">
        <v>28</v>
      </c>
      <c r="E245" s="8">
        <v>52</v>
      </c>
      <c r="F245" s="8" t="s">
        <v>2</v>
      </c>
      <c r="G245" s="3">
        <v>8</v>
      </c>
      <c r="H245" s="18">
        <v>4</v>
      </c>
      <c r="I245" s="11">
        <v>-1</v>
      </c>
      <c r="J245" s="11">
        <v>-1</v>
      </c>
      <c r="K245" s="7">
        <f t="shared" si="30"/>
        <v>2</v>
      </c>
      <c r="L245" s="7">
        <f t="shared" si="31"/>
        <v>1.4142135623730951</v>
      </c>
      <c r="M245" s="16" t="b">
        <f t="shared" si="32"/>
        <v>1</v>
      </c>
      <c r="N245" s="16" t="b">
        <f t="shared" si="33"/>
        <v>0</v>
      </c>
      <c r="O245" s="16" t="b">
        <f t="shared" si="34"/>
        <v>0</v>
      </c>
      <c r="P245" s="21" t="b">
        <f t="shared" si="35"/>
        <v>0</v>
      </c>
      <c r="Q245" s="22"/>
      <c r="R245" s="11"/>
      <c r="S245" s="6"/>
      <c r="T245" s="6"/>
      <c r="U245" s="9"/>
      <c r="V245" s="9"/>
      <c r="W245" s="9"/>
      <c r="X245" s="19" t="s">
        <v>9</v>
      </c>
      <c r="Z245" s="6"/>
      <c r="AA245" s="6"/>
    </row>
    <row r="246" spans="1:27" ht="12.75">
      <c r="A246" s="1" t="s">
        <v>154</v>
      </c>
      <c r="B246" s="1" t="s">
        <v>155</v>
      </c>
      <c r="C246" s="18">
        <v>18</v>
      </c>
      <c r="D246" s="3">
        <v>32</v>
      </c>
      <c r="E246" s="8">
        <v>7</v>
      </c>
      <c r="F246" s="8" t="s">
        <v>2</v>
      </c>
      <c r="G246" s="3">
        <v>36</v>
      </c>
      <c r="H246" s="18">
        <v>44</v>
      </c>
      <c r="I246" s="11">
        <v>-4.1</v>
      </c>
      <c r="J246" s="11">
        <v>-1.5</v>
      </c>
      <c r="K246" s="7">
        <f t="shared" si="30"/>
        <v>19.06</v>
      </c>
      <c r="L246" s="7">
        <f t="shared" si="31"/>
        <v>4.365775990588615</v>
      </c>
      <c r="M246" s="16" t="b">
        <f t="shared" si="32"/>
        <v>1</v>
      </c>
      <c r="N246" s="16" t="b">
        <f t="shared" si="33"/>
        <v>0</v>
      </c>
      <c r="O246" s="16" t="b">
        <f t="shared" si="34"/>
        <v>0</v>
      </c>
      <c r="P246" s="21" t="b">
        <f t="shared" si="35"/>
        <v>0</v>
      </c>
      <c r="Q246" s="22" t="s">
        <v>156</v>
      </c>
      <c r="R246" s="11"/>
      <c r="S246" s="6"/>
      <c r="T246" s="6"/>
      <c r="U246" s="9"/>
      <c r="V246" s="9"/>
      <c r="W246" s="9"/>
      <c r="X246" s="19" t="s">
        <v>9</v>
      </c>
      <c r="Z246" s="6"/>
      <c r="AA246" s="6"/>
    </row>
    <row r="247" spans="1:27" ht="12.75">
      <c r="A247" s="1" t="s">
        <v>157</v>
      </c>
      <c r="B247" s="1" t="s">
        <v>158</v>
      </c>
      <c r="C247" s="18">
        <v>15</v>
      </c>
      <c r="D247" s="3">
        <v>11</v>
      </c>
      <c r="E247" s="8">
        <v>28</v>
      </c>
      <c r="F247" s="8" t="s">
        <v>2</v>
      </c>
      <c r="G247" s="3">
        <v>29</v>
      </c>
      <c r="H247" s="18">
        <v>6</v>
      </c>
      <c r="I247" s="11">
        <v>5.2</v>
      </c>
      <c r="J247" s="11">
        <v>-4.8</v>
      </c>
      <c r="K247" s="7">
        <f t="shared" si="30"/>
        <v>50.08</v>
      </c>
      <c r="L247" s="7">
        <f t="shared" si="31"/>
        <v>7.076722405181653</v>
      </c>
      <c r="M247" s="16" t="b">
        <f t="shared" si="32"/>
        <v>0</v>
      </c>
      <c r="N247" s="16" t="b">
        <f t="shared" si="33"/>
        <v>0</v>
      </c>
      <c r="O247" s="16" t="b">
        <f t="shared" si="34"/>
        <v>1</v>
      </c>
      <c r="P247" s="21" t="b">
        <f t="shared" si="35"/>
        <v>0</v>
      </c>
      <c r="Q247" s="22" t="s">
        <v>27</v>
      </c>
      <c r="R247" s="11"/>
      <c r="S247" s="6"/>
      <c r="T247" s="6"/>
      <c r="U247" s="9"/>
      <c r="V247" s="9"/>
      <c r="W247" s="9"/>
      <c r="X247" s="19" t="s">
        <v>9</v>
      </c>
      <c r="Z247" s="6"/>
      <c r="AA247" s="6"/>
    </row>
    <row r="248" spans="1:27" ht="12.75">
      <c r="A248" s="1" t="s">
        <v>159</v>
      </c>
      <c r="B248" s="1" t="s">
        <v>160</v>
      </c>
      <c r="C248" s="18">
        <v>2</v>
      </c>
      <c r="D248" s="3">
        <v>11</v>
      </c>
      <c r="E248" s="8">
        <v>6</v>
      </c>
      <c r="F248" s="8" t="s">
        <v>2</v>
      </c>
      <c r="G248" s="3">
        <v>51</v>
      </c>
      <c r="H248" s="18">
        <v>7</v>
      </c>
      <c r="I248" s="11">
        <v>-1.7</v>
      </c>
      <c r="J248" s="11">
        <v>29</v>
      </c>
      <c r="K248" s="7">
        <f t="shared" si="30"/>
        <v>843.89</v>
      </c>
      <c r="L248" s="7">
        <f t="shared" si="31"/>
        <v>29.049784852903816</v>
      </c>
      <c r="M248" s="16" t="b">
        <f t="shared" si="32"/>
        <v>0</v>
      </c>
      <c r="N248" s="16" t="b">
        <f t="shared" si="33"/>
        <v>1</v>
      </c>
      <c r="O248" s="16" t="b">
        <f t="shared" si="34"/>
        <v>0</v>
      </c>
      <c r="P248" s="21" t="b">
        <f t="shared" si="35"/>
        <v>0</v>
      </c>
      <c r="Q248" s="22" t="s">
        <v>8</v>
      </c>
      <c r="R248" s="11"/>
      <c r="S248" s="6"/>
      <c r="T248" s="6"/>
      <c r="U248" s="9"/>
      <c r="V248" s="9"/>
      <c r="W248" s="9"/>
      <c r="X248" s="19" t="s">
        <v>9</v>
      </c>
      <c r="Z248" s="6"/>
      <c r="AA248" s="6"/>
    </row>
    <row r="249" spans="1:27" ht="12.75">
      <c r="A249" s="1" t="s">
        <v>161</v>
      </c>
      <c r="B249" s="1" t="s">
        <v>162</v>
      </c>
      <c r="C249" s="18">
        <v>1</v>
      </c>
      <c r="D249" s="3">
        <v>31</v>
      </c>
      <c r="E249" s="8">
        <v>27</v>
      </c>
      <c r="F249" s="8" t="s">
        <v>2</v>
      </c>
      <c r="G249" s="3">
        <v>17</v>
      </c>
      <c r="H249" s="18">
        <v>6</v>
      </c>
      <c r="I249" s="11">
        <v>26.2</v>
      </c>
      <c r="J249" s="11">
        <v>-4.1</v>
      </c>
      <c r="K249" s="7">
        <f t="shared" si="30"/>
        <v>703.2499999999999</v>
      </c>
      <c r="L249" s="7">
        <f t="shared" si="31"/>
        <v>26.518861212352235</v>
      </c>
      <c r="M249" s="16" t="b">
        <f t="shared" si="32"/>
        <v>0</v>
      </c>
      <c r="N249" s="16" t="b">
        <f t="shared" si="33"/>
        <v>0</v>
      </c>
      <c r="O249" s="16" t="b">
        <f t="shared" si="34"/>
        <v>1</v>
      </c>
      <c r="P249" s="21" t="b">
        <f t="shared" si="35"/>
        <v>0</v>
      </c>
      <c r="Q249" s="22" t="s">
        <v>27</v>
      </c>
      <c r="R249" s="11"/>
      <c r="S249" s="6"/>
      <c r="T249" s="6"/>
      <c r="U249" s="9"/>
      <c r="V249" s="9"/>
      <c r="W249" s="9"/>
      <c r="X249" s="19" t="s">
        <v>9</v>
      </c>
      <c r="Z249" s="6"/>
      <c r="AA249" s="6"/>
    </row>
    <row r="250" spans="1:27" ht="12.75">
      <c r="A250" s="1" t="s">
        <v>163</v>
      </c>
      <c r="B250" s="1" t="s">
        <v>164</v>
      </c>
      <c r="C250" s="18">
        <v>1</v>
      </c>
      <c r="D250" s="3">
        <v>43</v>
      </c>
      <c r="E250" s="8">
        <v>45</v>
      </c>
      <c r="F250" s="8" t="s">
        <v>2</v>
      </c>
      <c r="G250" s="3">
        <v>13</v>
      </c>
      <c r="H250" s="18">
        <v>26</v>
      </c>
      <c r="I250" s="11">
        <v>4.1</v>
      </c>
      <c r="J250" s="11">
        <v>4.8</v>
      </c>
      <c r="K250" s="7">
        <f t="shared" si="30"/>
        <v>39.849999999999994</v>
      </c>
      <c r="L250" s="7">
        <f t="shared" si="31"/>
        <v>6.312685640834651</v>
      </c>
      <c r="M250" s="16" t="b">
        <f t="shared" si="32"/>
        <v>0</v>
      </c>
      <c r="N250" s="16" t="b">
        <f t="shared" si="33"/>
        <v>0</v>
      </c>
      <c r="O250" s="16" t="b">
        <f t="shared" si="34"/>
        <v>0</v>
      </c>
      <c r="P250" s="21" t="b">
        <f t="shared" si="35"/>
        <v>1</v>
      </c>
      <c r="Q250" s="22" t="s">
        <v>75</v>
      </c>
      <c r="R250" s="11"/>
      <c r="S250" s="6"/>
      <c r="T250" s="6"/>
      <c r="U250" s="9"/>
      <c r="V250" s="9"/>
      <c r="W250" s="9"/>
      <c r="X250" s="19" t="s">
        <v>9</v>
      </c>
      <c r="Z250" s="6"/>
      <c r="AA250" s="6"/>
    </row>
    <row r="251" spans="1:27" ht="12.75">
      <c r="A251" s="1" t="s">
        <v>165</v>
      </c>
      <c r="B251" s="1" t="s">
        <v>166</v>
      </c>
      <c r="C251" s="18">
        <v>8</v>
      </c>
      <c r="D251" s="3">
        <v>38</v>
      </c>
      <c r="E251" s="8">
        <v>25</v>
      </c>
      <c r="F251" s="8" t="s">
        <v>2</v>
      </c>
      <c r="G251" s="3">
        <v>45</v>
      </c>
      <c r="H251" s="18">
        <v>33</v>
      </c>
      <c r="I251" s="11">
        <v>17.4</v>
      </c>
      <c r="J251" s="11">
        <v>-7.3</v>
      </c>
      <c r="K251" s="7">
        <f t="shared" si="30"/>
        <v>356.04999999999995</v>
      </c>
      <c r="L251" s="7">
        <f t="shared" si="31"/>
        <v>18.8692872149427</v>
      </c>
      <c r="M251" s="16" t="b">
        <f t="shared" si="32"/>
        <v>0</v>
      </c>
      <c r="N251" s="16" t="b">
        <f t="shared" si="33"/>
        <v>0</v>
      </c>
      <c r="O251" s="16" t="b">
        <f t="shared" si="34"/>
        <v>1</v>
      </c>
      <c r="P251" s="21" t="b">
        <f t="shared" si="35"/>
        <v>0</v>
      </c>
      <c r="Q251" s="22" t="s">
        <v>27</v>
      </c>
      <c r="R251" s="11"/>
      <c r="S251" s="6"/>
      <c r="T251" s="6"/>
      <c r="U251" s="9"/>
      <c r="V251" s="9"/>
      <c r="W251" s="9"/>
      <c r="X251" s="19" t="s">
        <v>9</v>
      </c>
      <c r="Z251" s="6"/>
      <c r="AA251" s="6"/>
    </row>
    <row r="252" spans="1:27" ht="12.75">
      <c r="A252" s="1" t="s">
        <v>167</v>
      </c>
      <c r="B252" s="1" t="s">
        <v>168</v>
      </c>
      <c r="C252" s="18">
        <v>10</v>
      </c>
      <c r="D252" s="3">
        <v>13</v>
      </c>
      <c r="E252" s="8">
        <v>37</v>
      </c>
      <c r="F252" s="8">
        <v>0</v>
      </c>
      <c r="G252" s="3">
        <v>56</v>
      </c>
      <c r="H252" s="18">
        <v>10</v>
      </c>
      <c r="I252" s="11">
        <v>-37.6</v>
      </c>
      <c r="J252" s="11">
        <v>18.5</v>
      </c>
      <c r="K252" s="7">
        <f t="shared" si="30"/>
        <v>1756.0100000000002</v>
      </c>
      <c r="L252" s="7">
        <f t="shared" si="31"/>
        <v>41.90477299783403</v>
      </c>
      <c r="M252" s="16" t="b">
        <f t="shared" si="32"/>
        <v>0</v>
      </c>
      <c r="N252" s="16" t="b">
        <f t="shared" si="33"/>
        <v>1</v>
      </c>
      <c r="O252" s="16" t="b">
        <f t="shared" si="34"/>
        <v>0</v>
      </c>
      <c r="P252" s="21" t="b">
        <f t="shared" si="35"/>
        <v>0</v>
      </c>
      <c r="Q252" s="22" t="s">
        <v>27</v>
      </c>
      <c r="R252" s="11"/>
      <c r="S252" s="6"/>
      <c r="T252" s="6"/>
      <c r="U252" s="9"/>
      <c r="V252" s="9"/>
      <c r="W252" s="9"/>
      <c r="X252" s="19" t="s">
        <v>9</v>
      </c>
      <c r="Z252" s="6"/>
      <c r="AA252" s="6"/>
    </row>
    <row r="253" spans="1:27" ht="12.75">
      <c r="A253" s="1" t="s">
        <v>169</v>
      </c>
      <c r="B253" s="1" t="s">
        <v>170</v>
      </c>
      <c r="C253" s="18">
        <v>8</v>
      </c>
      <c r="D253" s="3">
        <v>35</v>
      </c>
      <c r="E253" s="8">
        <v>12</v>
      </c>
      <c r="F253" s="8">
        <v>-8</v>
      </c>
      <c r="G253" s="3">
        <v>23</v>
      </c>
      <c r="H253" s="18">
        <v>15</v>
      </c>
      <c r="I253" s="11">
        <v>-1.5</v>
      </c>
      <c r="J253" s="11">
        <v>-12.1</v>
      </c>
      <c r="K253" s="7">
        <f t="shared" si="30"/>
        <v>148.66</v>
      </c>
      <c r="L253" s="7">
        <f t="shared" si="31"/>
        <v>12.192620719107111</v>
      </c>
      <c r="M253" s="16" t="b">
        <f t="shared" si="32"/>
        <v>1</v>
      </c>
      <c r="N253" s="16" t="b">
        <f t="shared" si="33"/>
        <v>0</v>
      </c>
      <c r="O253" s="16" t="b">
        <f t="shared" si="34"/>
        <v>0</v>
      </c>
      <c r="P253" s="21" t="b">
        <f t="shared" si="35"/>
        <v>0</v>
      </c>
      <c r="Q253" s="22" t="s">
        <v>27</v>
      </c>
      <c r="R253" s="11"/>
      <c r="S253" s="6"/>
      <c r="T253" s="6"/>
      <c r="U253" s="9"/>
      <c r="V253" s="9"/>
      <c r="W253" s="9"/>
      <c r="X253" s="19" t="s">
        <v>9</v>
      </c>
      <c r="Z253" s="6"/>
      <c r="AA253" s="6"/>
    </row>
    <row r="254" spans="1:27" ht="12.75">
      <c r="A254" s="1" t="s">
        <v>171</v>
      </c>
      <c r="B254" s="1" t="s">
        <v>172</v>
      </c>
      <c r="C254" s="18">
        <v>3</v>
      </c>
      <c r="D254" s="3">
        <v>37</v>
      </c>
      <c r="E254" s="8">
        <v>6</v>
      </c>
      <c r="F254" s="8">
        <v>-5</v>
      </c>
      <c r="G254" s="3">
        <v>2</v>
      </c>
      <c r="H254" s="18">
        <v>19</v>
      </c>
      <c r="I254" s="11">
        <v>14.8</v>
      </c>
      <c r="J254" s="11">
        <v>2.6</v>
      </c>
      <c r="K254" s="7">
        <f t="shared" si="30"/>
        <v>225.8</v>
      </c>
      <c r="L254" s="7">
        <f t="shared" si="31"/>
        <v>15.026643005009468</v>
      </c>
      <c r="M254" s="16" t="b">
        <f t="shared" si="32"/>
        <v>0</v>
      </c>
      <c r="N254" s="16" t="b">
        <f t="shared" si="33"/>
        <v>0</v>
      </c>
      <c r="O254" s="16" t="b">
        <f t="shared" si="34"/>
        <v>0</v>
      </c>
      <c r="P254" s="21" t="b">
        <f t="shared" si="35"/>
        <v>1</v>
      </c>
      <c r="Q254" s="22" t="s">
        <v>8</v>
      </c>
      <c r="R254" s="11"/>
      <c r="S254" s="6"/>
      <c r="T254" s="6"/>
      <c r="U254" s="9"/>
      <c r="V254" s="9"/>
      <c r="W254" s="9"/>
      <c r="X254" s="19" t="s">
        <v>9</v>
      </c>
      <c r="Z254" s="6"/>
      <c r="AA254" s="6"/>
    </row>
    <row r="255" spans="1:27" ht="12.75">
      <c r="A255" s="1" t="s">
        <v>173</v>
      </c>
      <c r="B255" s="1" t="s">
        <v>174</v>
      </c>
      <c r="C255" s="18">
        <v>12</v>
      </c>
      <c r="D255" s="3">
        <v>50</v>
      </c>
      <c r="E255" s="8">
        <v>26</v>
      </c>
      <c r="F255" s="8" t="s">
        <v>2</v>
      </c>
      <c r="G255" s="3">
        <v>28</v>
      </c>
      <c r="H255" s="18">
        <v>17</v>
      </c>
      <c r="I255" s="11">
        <v>-105</v>
      </c>
      <c r="J255" s="11">
        <v>3</v>
      </c>
      <c r="K255" s="7">
        <f t="shared" si="30"/>
        <v>11034</v>
      </c>
      <c r="L255" s="7">
        <f t="shared" si="31"/>
        <v>105.04284840006957</v>
      </c>
      <c r="M255" s="16" t="b">
        <f t="shared" si="32"/>
        <v>0</v>
      </c>
      <c r="N255" s="16" t="b">
        <f t="shared" si="33"/>
        <v>1</v>
      </c>
      <c r="O255" s="16" t="b">
        <f t="shared" si="34"/>
        <v>0</v>
      </c>
      <c r="P255" s="21" t="b">
        <f t="shared" si="35"/>
        <v>0</v>
      </c>
      <c r="Q255" s="22"/>
      <c r="R255" s="11"/>
      <c r="S255" s="6"/>
      <c r="T255" s="6"/>
      <c r="U255" s="9"/>
      <c r="V255" s="9"/>
      <c r="W255" s="9"/>
      <c r="X255" s="19" t="s">
        <v>9</v>
      </c>
      <c r="Z255" s="6"/>
      <c r="AA255" s="6"/>
    </row>
    <row r="256" spans="1:27" ht="12.75">
      <c r="A256" s="1" t="s">
        <v>175</v>
      </c>
      <c r="B256" s="1" t="s">
        <v>176</v>
      </c>
      <c r="C256" s="18">
        <v>17</v>
      </c>
      <c r="D256" s="3">
        <v>23</v>
      </c>
      <c r="E256" s="8">
        <v>14</v>
      </c>
      <c r="F256" s="8" t="s">
        <v>2</v>
      </c>
      <c r="G256" s="3">
        <v>40</v>
      </c>
      <c r="H256" s="18">
        <v>19</v>
      </c>
      <c r="I256" s="11">
        <v>-9.1</v>
      </c>
      <c r="J256" s="11">
        <v>-5.9</v>
      </c>
      <c r="K256" s="7">
        <f t="shared" si="30"/>
        <v>117.61999999999999</v>
      </c>
      <c r="L256" s="7">
        <f t="shared" si="31"/>
        <v>10.845275469069469</v>
      </c>
      <c r="M256" s="16" t="b">
        <f t="shared" si="32"/>
        <v>1</v>
      </c>
      <c r="N256" s="16" t="b">
        <f t="shared" si="33"/>
        <v>0</v>
      </c>
      <c r="O256" s="16" t="b">
        <f t="shared" si="34"/>
        <v>0</v>
      </c>
      <c r="P256" s="21" t="b">
        <f t="shared" si="35"/>
        <v>0</v>
      </c>
      <c r="Q256" s="22"/>
      <c r="R256" s="11"/>
      <c r="S256" s="6"/>
      <c r="T256" s="6"/>
      <c r="U256" s="9"/>
      <c r="V256" s="9"/>
      <c r="W256" s="9"/>
      <c r="X256" s="19" t="s">
        <v>9</v>
      </c>
      <c r="Z256" s="6"/>
      <c r="AA256" s="6"/>
    </row>
    <row r="257" spans="1:27" ht="12.75">
      <c r="A257" s="1" t="s">
        <v>177</v>
      </c>
      <c r="B257" s="1" t="s">
        <v>178</v>
      </c>
      <c r="C257" s="18">
        <v>19</v>
      </c>
      <c r="D257" s="3">
        <v>24</v>
      </c>
      <c r="E257" s="8">
        <v>21</v>
      </c>
      <c r="F257" s="8">
        <v>-25</v>
      </c>
      <c r="G257" s="3">
        <v>59</v>
      </c>
      <c r="H257" s="18">
        <v>4</v>
      </c>
      <c r="I257" s="11">
        <v>1.5</v>
      </c>
      <c r="J257" s="11">
        <v>-12.1</v>
      </c>
      <c r="K257" s="7">
        <f t="shared" si="30"/>
        <v>148.66</v>
      </c>
      <c r="L257" s="7">
        <f t="shared" si="31"/>
        <v>12.192620719107111</v>
      </c>
      <c r="M257" s="16" t="b">
        <f t="shared" si="32"/>
        <v>0</v>
      </c>
      <c r="N257" s="16" t="b">
        <f t="shared" si="33"/>
        <v>0</v>
      </c>
      <c r="O257" s="16" t="b">
        <f t="shared" si="34"/>
        <v>1</v>
      </c>
      <c r="P257" s="21" t="b">
        <f t="shared" si="35"/>
        <v>0</v>
      </c>
      <c r="Q257" s="22" t="s">
        <v>27</v>
      </c>
      <c r="R257" s="11"/>
      <c r="S257" s="6"/>
      <c r="T257" s="6"/>
      <c r="U257" s="9"/>
      <c r="V257" s="9"/>
      <c r="W257" s="9"/>
      <c r="X257" s="19" t="s">
        <v>9</v>
      </c>
      <c r="Z257" s="6"/>
      <c r="AA257" s="6"/>
    </row>
    <row r="258" spans="1:27" ht="12.75">
      <c r="A258" s="1" t="s">
        <v>179</v>
      </c>
      <c r="B258" s="1" t="s">
        <v>180</v>
      </c>
      <c r="C258" s="18">
        <v>0</v>
      </c>
      <c r="D258" s="3">
        <v>3</v>
      </c>
      <c r="E258" s="8">
        <v>7</v>
      </c>
      <c r="F258" s="8">
        <v>-1</v>
      </c>
      <c r="G258" s="3">
        <v>54</v>
      </c>
      <c r="H258" s="18">
        <v>42</v>
      </c>
      <c r="I258" s="11">
        <v>-9</v>
      </c>
      <c r="J258" s="11">
        <v>-12.8</v>
      </c>
      <c r="K258" s="7">
        <f aca="true" t="shared" si="40" ref="K258:K321">SUMSQ(I258,J258)</f>
        <v>244.84000000000003</v>
      </c>
      <c r="L258" s="7">
        <f aca="true" t="shared" si="41" ref="L258:L321">SQRT(K258)</f>
        <v>15.64736399525492</v>
      </c>
      <c r="M258" s="16" t="b">
        <f aca="true" t="shared" si="42" ref="M258:M321">AND(I258&lt;0,J258&lt;0,(ISNUMBER(I258)),(ISNUMBER(J258)))</f>
        <v>1</v>
      </c>
      <c r="N258" s="16" t="b">
        <f aca="true" t="shared" si="43" ref="N258:N321">AND(I258&lt;0,J258&gt;0,(ISNUMBER(I258)),(ISNUMBER(J258)))</f>
        <v>0</v>
      </c>
      <c r="O258" s="16" t="b">
        <f aca="true" t="shared" si="44" ref="O258:O321">AND(I258&gt;0,J258&lt;0,(ISNUMBER(I258)),(ISNUMBER(J258)))</f>
        <v>0</v>
      </c>
      <c r="P258" s="21" t="b">
        <f aca="true" t="shared" si="45" ref="P258:P321">AND(I258&gt;0,J258&gt;0,(ISNUMBER(I258)),(ISNUMBER(J258)))</f>
        <v>0</v>
      </c>
      <c r="Q258" s="22" t="s">
        <v>8</v>
      </c>
      <c r="R258" s="11"/>
      <c r="S258" s="6"/>
      <c r="T258" s="6"/>
      <c r="U258" s="9"/>
      <c r="V258" s="9"/>
      <c r="W258" s="9"/>
      <c r="X258" s="19" t="s">
        <v>9</v>
      </c>
      <c r="Z258" s="6"/>
      <c r="AA258" s="6"/>
    </row>
    <row r="259" spans="1:27" ht="12.75">
      <c r="A259" s="1" t="s">
        <v>181</v>
      </c>
      <c r="B259" s="1" t="s">
        <v>182</v>
      </c>
      <c r="C259" s="18">
        <v>20</v>
      </c>
      <c r="D259" s="3">
        <v>20</v>
      </c>
      <c r="E259" s="8">
        <v>45</v>
      </c>
      <c r="F259" s="8">
        <v>-24</v>
      </c>
      <c r="G259" s="3">
        <v>7</v>
      </c>
      <c r="H259" s="18">
        <v>58</v>
      </c>
      <c r="I259" s="11">
        <v>-16</v>
      </c>
      <c r="J259" s="11">
        <v>3.5</v>
      </c>
      <c r="K259" s="7">
        <f t="shared" si="40"/>
        <v>268.25</v>
      </c>
      <c r="L259" s="7">
        <f t="shared" si="41"/>
        <v>16.3783393541592</v>
      </c>
      <c r="M259" s="16" t="b">
        <f t="shared" si="42"/>
        <v>0</v>
      </c>
      <c r="N259" s="16" t="b">
        <f t="shared" si="43"/>
        <v>1</v>
      </c>
      <c r="O259" s="16" t="b">
        <f t="shared" si="44"/>
        <v>0</v>
      </c>
      <c r="P259" s="21" t="b">
        <f t="shared" si="45"/>
        <v>0</v>
      </c>
      <c r="Q259" s="22" t="s">
        <v>8</v>
      </c>
      <c r="R259" s="11"/>
      <c r="S259" s="6"/>
      <c r="T259" s="6"/>
      <c r="U259" s="9"/>
      <c r="V259" s="9"/>
      <c r="W259" s="9"/>
      <c r="X259" s="19" t="s">
        <v>9</v>
      </c>
      <c r="Z259" s="6"/>
      <c r="AA259" s="6"/>
    </row>
    <row r="260" spans="1:27" ht="12.75">
      <c r="A260" s="1" t="s">
        <v>183</v>
      </c>
      <c r="B260" s="1" t="s">
        <v>81</v>
      </c>
      <c r="C260" s="18">
        <v>20</v>
      </c>
      <c r="D260" s="3">
        <v>35</v>
      </c>
      <c r="E260" s="8">
        <v>0</v>
      </c>
      <c r="F260" s="8">
        <v>-23</v>
      </c>
      <c r="G260" s="3">
        <v>5</v>
      </c>
      <c r="H260" s="18">
        <v>55</v>
      </c>
      <c r="I260" s="11">
        <v>1.6</v>
      </c>
      <c r="J260" s="11">
        <v>0</v>
      </c>
      <c r="K260" s="7">
        <f t="shared" si="40"/>
        <v>2.5600000000000005</v>
      </c>
      <c r="L260" s="7">
        <f t="shared" si="41"/>
        <v>1.6</v>
      </c>
      <c r="M260" s="16" t="b">
        <f t="shared" si="42"/>
        <v>0</v>
      </c>
      <c r="N260" s="16" t="b">
        <f t="shared" si="43"/>
        <v>0</v>
      </c>
      <c r="O260" s="16" t="b">
        <f t="shared" si="44"/>
        <v>0</v>
      </c>
      <c r="P260" s="21" t="b">
        <f t="shared" si="45"/>
        <v>0</v>
      </c>
      <c r="Q260" s="22" t="s">
        <v>27</v>
      </c>
      <c r="R260" s="11"/>
      <c r="S260" s="6"/>
      <c r="T260" s="6"/>
      <c r="U260" s="9"/>
      <c r="V260" s="9"/>
      <c r="W260" s="9"/>
      <c r="X260" s="19" t="s">
        <v>9</v>
      </c>
      <c r="Z260" s="6"/>
      <c r="AA260" s="6"/>
    </row>
    <row r="261" spans="1:27" ht="12.75">
      <c r="A261" s="1" t="s">
        <v>184</v>
      </c>
      <c r="B261" s="1" t="s">
        <v>185</v>
      </c>
      <c r="C261" s="18">
        <v>1</v>
      </c>
      <c r="D261" s="3">
        <v>1</v>
      </c>
      <c r="E261" s="8">
        <v>44</v>
      </c>
      <c r="F261" s="8">
        <v>-15</v>
      </c>
      <c r="G261" s="3">
        <v>34</v>
      </c>
      <c r="H261" s="18">
        <v>9</v>
      </c>
      <c r="I261" s="11">
        <v>-5.5</v>
      </c>
      <c r="J261" s="11">
        <v>-20.9</v>
      </c>
      <c r="K261" s="7">
        <f t="shared" si="40"/>
        <v>467.05999999999995</v>
      </c>
      <c r="L261" s="7">
        <f t="shared" si="41"/>
        <v>21.611570974827348</v>
      </c>
      <c r="M261" s="16" t="b">
        <f t="shared" si="42"/>
        <v>1</v>
      </c>
      <c r="N261" s="16" t="b">
        <f t="shared" si="43"/>
        <v>0</v>
      </c>
      <c r="O261" s="16" t="b">
        <f t="shared" si="44"/>
        <v>0</v>
      </c>
      <c r="P261" s="21" t="b">
        <f t="shared" si="45"/>
        <v>0</v>
      </c>
      <c r="Q261" s="22" t="s">
        <v>27</v>
      </c>
      <c r="R261" s="11"/>
      <c r="S261" s="6"/>
      <c r="T261" s="6"/>
      <c r="U261" s="9"/>
      <c r="V261" s="9"/>
      <c r="W261" s="9"/>
      <c r="X261" s="19" t="s">
        <v>9</v>
      </c>
      <c r="Z261" s="6"/>
      <c r="AA261" s="6"/>
    </row>
    <row r="262" spans="1:27" ht="12.75">
      <c r="A262" s="1" t="s">
        <v>186</v>
      </c>
      <c r="B262" s="1" t="s">
        <v>187</v>
      </c>
      <c r="C262" s="18">
        <v>7</v>
      </c>
      <c r="D262" s="3">
        <v>35</v>
      </c>
      <c r="E262" s="8">
        <v>20</v>
      </c>
      <c r="F262" s="8" t="s">
        <v>2</v>
      </c>
      <c r="G262" s="3">
        <v>2</v>
      </c>
      <c r="H262" s="18">
        <v>44</v>
      </c>
      <c r="I262" s="11">
        <v>-1.5</v>
      </c>
      <c r="J262" s="11">
        <v>-14.5</v>
      </c>
      <c r="K262" s="7">
        <f t="shared" si="40"/>
        <v>212.5</v>
      </c>
      <c r="L262" s="7">
        <f t="shared" si="41"/>
        <v>14.577379737113251</v>
      </c>
      <c r="M262" s="16" t="b">
        <f t="shared" si="42"/>
        <v>1</v>
      </c>
      <c r="N262" s="16" t="b">
        <f t="shared" si="43"/>
        <v>0</v>
      </c>
      <c r="O262" s="16" t="b">
        <f t="shared" si="44"/>
        <v>0</v>
      </c>
      <c r="P262" s="21" t="b">
        <f t="shared" si="45"/>
        <v>0</v>
      </c>
      <c r="Q262" s="22" t="s">
        <v>8</v>
      </c>
      <c r="R262" s="11"/>
      <c r="S262" s="6"/>
      <c r="T262" s="6"/>
      <c r="U262" s="9"/>
      <c r="V262" s="9"/>
      <c r="W262" s="9"/>
      <c r="X262" s="19" t="s">
        <v>9</v>
      </c>
      <c r="Z262" s="6"/>
      <c r="AA262" s="6"/>
    </row>
    <row r="263" spans="1:27" ht="12.75">
      <c r="A263" s="1" t="s">
        <v>188</v>
      </c>
      <c r="B263" s="1" t="s">
        <v>189</v>
      </c>
      <c r="C263" s="18">
        <v>22</v>
      </c>
      <c r="D263" s="3">
        <v>59</v>
      </c>
      <c r="E263" s="8">
        <v>41</v>
      </c>
      <c r="F263" s="8" t="s">
        <v>2</v>
      </c>
      <c r="G263" s="3">
        <v>4</v>
      </c>
      <c r="H263" s="18">
        <v>17</v>
      </c>
      <c r="I263" s="11">
        <v>-12.2</v>
      </c>
      <c r="J263" s="11">
        <v>9.9</v>
      </c>
      <c r="K263" s="7">
        <f t="shared" si="40"/>
        <v>246.84999999999997</v>
      </c>
      <c r="L263" s="7">
        <f t="shared" si="41"/>
        <v>15.711460785044782</v>
      </c>
      <c r="M263" s="16" t="b">
        <f t="shared" si="42"/>
        <v>0</v>
      </c>
      <c r="N263" s="16" t="b">
        <f t="shared" si="43"/>
        <v>1</v>
      </c>
      <c r="O263" s="16" t="b">
        <f t="shared" si="44"/>
        <v>0</v>
      </c>
      <c r="P263" s="21" t="b">
        <f t="shared" si="45"/>
        <v>0</v>
      </c>
      <c r="Q263" s="22" t="s">
        <v>8</v>
      </c>
      <c r="R263" s="11"/>
      <c r="S263" s="6"/>
      <c r="T263" s="6"/>
      <c r="U263" s="9"/>
      <c r="V263" s="9"/>
      <c r="W263" s="9"/>
      <c r="X263" s="19" t="s">
        <v>9</v>
      </c>
      <c r="Z263" s="6"/>
      <c r="AA263" s="6"/>
    </row>
    <row r="264" spans="1:27" ht="12.75">
      <c r="A264" s="1" t="s">
        <v>190</v>
      </c>
      <c r="B264" s="1" t="s">
        <v>191</v>
      </c>
      <c r="C264" s="18">
        <v>1</v>
      </c>
      <c r="D264" s="3">
        <v>52</v>
      </c>
      <c r="E264" s="8">
        <v>55</v>
      </c>
      <c r="F264" s="8" t="s">
        <v>2</v>
      </c>
      <c r="G264" s="3">
        <v>3</v>
      </c>
      <c r="H264" s="18">
        <v>22</v>
      </c>
      <c r="I264" s="11">
        <v>8.8</v>
      </c>
      <c r="J264" s="11">
        <v>-13.9</v>
      </c>
      <c r="K264" s="7">
        <f t="shared" si="40"/>
        <v>270.65000000000003</v>
      </c>
      <c r="L264" s="7">
        <f t="shared" si="41"/>
        <v>16.451443705644802</v>
      </c>
      <c r="M264" s="16" t="b">
        <f t="shared" si="42"/>
        <v>0</v>
      </c>
      <c r="N264" s="16" t="b">
        <f t="shared" si="43"/>
        <v>0</v>
      </c>
      <c r="O264" s="16" t="b">
        <f t="shared" si="44"/>
        <v>1</v>
      </c>
      <c r="P264" s="21" t="b">
        <f t="shared" si="45"/>
        <v>0</v>
      </c>
      <c r="Q264" s="22" t="s">
        <v>8</v>
      </c>
      <c r="R264" s="11"/>
      <c r="S264" s="6"/>
      <c r="T264" s="6"/>
      <c r="U264" s="9"/>
      <c r="V264" s="9"/>
      <c r="W264" s="9"/>
      <c r="X264" s="19" t="s">
        <v>9</v>
      </c>
      <c r="Z264" s="6"/>
      <c r="AA264" s="6"/>
    </row>
    <row r="265" spans="1:27" ht="12.75">
      <c r="A265" s="1" t="s">
        <v>192</v>
      </c>
      <c r="B265" s="1" t="s">
        <v>193</v>
      </c>
      <c r="C265" s="18">
        <v>7</v>
      </c>
      <c r="D265" s="3">
        <v>7</v>
      </c>
      <c r="E265" s="8">
        <v>14</v>
      </c>
      <c r="F265" s="8" t="s">
        <v>2</v>
      </c>
      <c r="G265" s="3">
        <v>48</v>
      </c>
      <c r="H265" s="18">
        <v>46</v>
      </c>
      <c r="I265" s="11">
        <v>-14</v>
      </c>
      <c r="J265" s="11">
        <v>-11.9</v>
      </c>
      <c r="K265" s="7">
        <f t="shared" si="40"/>
        <v>337.61</v>
      </c>
      <c r="L265" s="7">
        <f t="shared" si="41"/>
        <v>18.374166647769364</v>
      </c>
      <c r="M265" s="16" t="b">
        <f t="shared" si="42"/>
        <v>1</v>
      </c>
      <c r="N265" s="16" t="b">
        <f t="shared" si="43"/>
        <v>0</v>
      </c>
      <c r="O265" s="16" t="b">
        <f t="shared" si="44"/>
        <v>0</v>
      </c>
      <c r="P265" s="21" t="b">
        <f t="shared" si="45"/>
        <v>0</v>
      </c>
      <c r="Q265" s="22" t="s">
        <v>8</v>
      </c>
      <c r="R265" s="11"/>
      <c r="S265" s="6"/>
      <c r="T265" s="6"/>
      <c r="U265" s="9"/>
      <c r="V265" s="9"/>
      <c r="W265" s="9"/>
      <c r="X265" s="19" t="s">
        <v>9</v>
      </c>
      <c r="Z265" s="6"/>
      <c r="AA265" s="6"/>
    </row>
    <row r="266" spans="1:27" ht="12.75">
      <c r="A266" s="1" t="s">
        <v>204</v>
      </c>
      <c r="B266" s="1" t="s">
        <v>205</v>
      </c>
      <c r="C266" s="18">
        <v>5</v>
      </c>
      <c r="D266" s="3">
        <v>12</v>
      </c>
      <c r="E266" s="8">
        <v>5</v>
      </c>
      <c r="F266" s="8">
        <v>-15</v>
      </c>
      <c r="G266" s="3">
        <v>40</v>
      </c>
      <c r="H266" s="18">
        <v>54</v>
      </c>
      <c r="I266" s="11">
        <v>22.4</v>
      </c>
      <c r="J266" s="11">
        <v>-22.3</v>
      </c>
      <c r="K266" s="7">
        <f t="shared" si="40"/>
        <v>999.05</v>
      </c>
      <c r="L266" s="7">
        <f t="shared" si="41"/>
        <v>31.607752213657964</v>
      </c>
      <c r="M266" s="16" t="b">
        <f t="shared" si="42"/>
        <v>0</v>
      </c>
      <c r="N266" s="16" t="b">
        <f t="shared" si="43"/>
        <v>0</v>
      </c>
      <c r="O266" s="16" t="b">
        <f t="shared" si="44"/>
        <v>1</v>
      </c>
      <c r="P266" s="21" t="b">
        <f t="shared" si="45"/>
        <v>0</v>
      </c>
      <c r="Q266" s="22" t="s">
        <v>3</v>
      </c>
      <c r="R266" s="11"/>
      <c r="S266" s="6"/>
      <c r="T266" s="6"/>
      <c r="U266" s="9"/>
      <c r="V266" s="9"/>
      <c r="W266" s="9"/>
      <c r="X266" s="19" t="s">
        <v>202</v>
      </c>
      <c r="Y266" s="19" t="s">
        <v>206</v>
      </c>
      <c r="Z266" s="6"/>
      <c r="AA266" s="6"/>
    </row>
    <row r="267" spans="1:27" ht="12.75">
      <c r="A267" s="1" t="s">
        <v>296</v>
      </c>
      <c r="B267" s="1" t="s">
        <v>297</v>
      </c>
      <c r="C267" s="18">
        <v>9</v>
      </c>
      <c r="D267" s="3">
        <v>46</v>
      </c>
      <c r="E267" s="8">
        <v>34</v>
      </c>
      <c r="F267" s="8" t="s">
        <v>2</v>
      </c>
      <c r="G267" s="3">
        <v>39</v>
      </c>
      <c r="H267" s="18">
        <v>19</v>
      </c>
      <c r="I267" s="11">
        <v>8.2</v>
      </c>
      <c r="J267" s="11">
        <v>5.4</v>
      </c>
      <c r="K267" s="7">
        <f t="shared" si="40"/>
        <v>96.4</v>
      </c>
      <c r="L267" s="7">
        <f t="shared" si="41"/>
        <v>9.818350166906862</v>
      </c>
      <c r="M267" s="16" t="b">
        <f t="shared" si="42"/>
        <v>0</v>
      </c>
      <c r="N267" s="16" t="b">
        <f t="shared" si="43"/>
        <v>0</v>
      </c>
      <c r="O267" s="16" t="b">
        <f t="shared" si="44"/>
        <v>0</v>
      </c>
      <c r="P267" s="21" t="b">
        <f t="shared" si="45"/>
        <v>1</v>
      </c>
      <c r="Q267" s="22" t="s">
        <v>27</v>
      </c>
      <c r="R267" s="11"/>
      <c r="S267" s="6"/>
      <c r="T267" s="6"/>
      <c r="U267" s="9"/>
      <c r="V267" s="9"/>
      <c r="W267" s="9"/>
      <c r="X267" s="19" t="s">
        <v>210</v>
      </c>
      <c r="Z267" s="6"/>
      <c r="AA267" s="6"/>
    </row>
    <row r="268" spans="1:27" ht="12.75">
      <c r="A268" s="1" t="s">
        <v>298</v>
      </c>
      <c r="B268" s="1" t="s">
        <v>299</v>
      </c>
      <c r="C268" s="18">
        <v>3</v>
      </c>
      <c r="D268" s="3">
        <v>0</v>
      </c>
      <c r="E268" s="8">
        <v>46</v>
      </c>
      <c r="F268" s="8" t="s">
        <v>2</v>
      </c>
      <c r="G268" s="3">
        <v>27</v>
      </c>
      <c r="H268" s="18">
        <v>13</v>
      </c>
      <c r="I268" s="11">
        <v>6.7</v>
      </c>
      <c r="J268" s="11">
        <v>0.6</v>
      </c>
      <c r="K268" s="7">
        <f t="shared" si="40"/>
        <v>45.25</v>
      </c>
      <c r="L268" s="7">
        <f t="shared" si="41"/>
        <v>6.726812023536855</v>
      </c>
      <c r="M268" s="16" t="b">
        <f t="shared" si="42"/>
        <v>0</v>
      </c>
      <c r="N268" s="16" t="b">
        <f t="shared" si="43"/>
        <v>0</v>
      </c>
      <c r="O268" s="16" t="b">
        <f t="shared" si="44"/>
        <v>0</v>
      </c>
      <c r="P268" s="21" t="b">
        <f t="shared" si="45"/>
        <v>1</v>
      </c>
      <c r="Q268" s="22" t="s">
        <v>27</v>
      </c>
      <c r="R268" s="11"/>
      <c r="S268" s="6"/>
      <c r="T268" s="6"/>
      <c r="U268" s="9"/>
      <c r="V268" s="9"/>
      <c r="W268" s="9"/>
      <c r="X268" s="19" t="s">
        <v>210</v>
      </c>
      <c r="Z268" s="6"/>
      <c r="AA268" s="6"/>
    </row>
    <row r="269" spans="1:27" ht="12.75">
      <c r="A269" s="1" t="s">
        <v>300</v>
      </c>
      <c r="B269" s="1" t="s">
        <v>301</v>
      </c>
      <c r="C269" s="18">
        <v>9</v>
      </c>
      <c r="D269" s="3">
        <v>45</v>
      </c>
      <c r="E269" s="8">
        <v>53</v>
      </c>
      <c r="F269" s="8" t="s">
        <v>2</v>
      </c>
      <c r="G269" s="3">
        <v>41</v>
      </c>
      <c r="H269" s="18">
        <v>1</v>
      </c>
      <c r="I269" s="11">
        <v>-7</v>
      </c>
      <c r="J269" s="11">
        <v>-9.3</v>
      </c>
      <c r="K269" s="7">
        <f t="shared" si="40"/>
        <v>135.49</v>
      </c>
      <c r="L269" s="7">
        <f t="shared" si="41"/>
        <v>11.640017182117903</v>
      </c>
      <c r="M269" s="16" t="b">
        <f t="shared" si="42"/>
        <v>1</v>
      </c>
      <c r="N269" s="16" t="b">
        <f t="shared" si="43"/>
        <v>0</v>
      </c>
      <c r="O269" s="16" t="b">
        <f t="shared" si="44"/>
        <v>0</v>
      </c>
      <c r="P269" s="21" t="b">
        <f t="shared" si="45"/>
        <v>0</v>
      </c>
      <c r="Q269" s="22" t="s">
        <v>75</v>
      </c>
      <c r="R269" s="11"/>
      <c r="S269" s="6"/>
      <c r="T269" s="6"/>
      <c r="U269" s="9"/>
      <c r="V269" s="9"/>
      <c r="W269" s="9"/>
      <c r="X269" s="19" t="s">
        <v>210</v>
      </c>
      <c r="Z269" s="6"/>
      <c r="AA269" s="6"/>
    </row>
    <row r="270" spans="1:27" ht="12.75">
      <c r="A270" s="1" t="s">
        <v>302</v>
      </c>
      <c r="B270" s="1" t="s">
        <v>303</v>
      </c>
      <c r="C270" s="18">
        <v>11</v>
      </c>
      <c r="D270" s="3">
        <v>56</v>
      </c>
      <c r="E270" s="8">
        <v>28</v>
      </c>
      <c r="F270" s="8" t="s">
        <v>2</v>
      </c>
      <c r="G270" s="3">
        <v>44</v>
      </c>
      <c r="H270" s="18">
        <v>17</v>
      </c>
      <c r="I270" s="11">
        <v>-14.1</v>
      </c>
      <c r="J270" s="11">
        <v>4.7</v>
      </c>
      <c r="K270" s="7">
        <f t="shared" si="40"/>
        <v>220.9</v>
      </c>
      <c r="L270" s="7">
        <f t="shared" si="41"/>
        <v>14.862705002791383</v>
      </c>
      <c r="M270" s="16" t="b">
        <f t="shared" si="42"/>
        <v>0</v>
      </c>
      <c r="N270" s="16" t="b">
        <f t="shared" si="43"/>
        <v>1</v>
      </c>
      <c r="O270" s="16" t="b">
        <f t="shared" si="44"/>
        <v>0</v>
      </c>
      <c r="P270" s="21" t="b">
        <f t="shared" si="45"/>
        <v>0</v>
      </c>
      <c r="Q270" s="22" t="s">
        <v>8</v>
      </c>
      <c r="R270" s="11"/>
      <c r="S270" s="6"/>
      <c r="T270" s="6"/>
      <c r="U270" s="9"/>
      <c r="V270" s="9"/>
      <c r="W270" s="9"/>
      <c r="X270" s="19" t="s">
        <v>210</v>
      </c>
      <c r="Z270" s="6"/>
      <c r="AA270" s="6"/>
    </row>
    <row r="271" spans="1:27" ht="12.75">
      <c r="A271" s="1" t="s">
        <v>304</v>
      </c>
      <c r="B271" s="1" t="s">
        <v>305</v>
      </c>
      <c r="C271" s="18">
        <v>13</v>
      </c>
      <c r="D271" s="3">
        <v>16</v>
      </c>
      <c r="E271" s="8">
        <v>51</v>
      </c>
      <c r="F271" s="8" t="s">
        <v>2</v>
      </c>
      <c r="G271" s="3">
        <v>35</v>
      </c>
      <c r="H271" s="18">
        <v>12</v>
      </c>
      <c r="I271" s="11">
        <v>20.4</v>
      </c>
      <c r="J271" s="11">
        <v>-3.2</v>
      </c>
      <c r="K271" s="7">
        <f t="shared" si="40"/>
        <v>426.4</v>
      </c>
      <c r="L271" s="7">
        <f t="shared" si="41"/>
        <v>20.64945519862449</v>
      </c>
      <c r="M271" s="16" t="b">
        <f t="shared" si="42"/>
        <v>0</v>
      </c>
      <c r="N271" s="16" t="b">
        <f t="shared" si="43"/>
        <v>0</v>
      </c>
      <c r="O271" s="16" t="b">
        <f t="shared" si="44"/>
        <v>1</v>
      </c>
      <c r="P271" s="21" t="b">
        <f t="shared" si="45"/>
        <v>0</v>
      </c>
      <c r="Q271" s="22" t="s">
        <v>27</v>
      </c>
      <c r="R271" s="11"/>
      <c r="S271" s="6"/>
      <c r="T271" s="6"/>
      <c r="U271" s="9"/>
      <c r="V271" s="9"/>
      <c r="W271" s="9"/>
      <c r="X271" s="19" t="s">
        <v>210</v>
      </c>
      <c r="Z271" s="6"/>
      <c r="AA271" s="6"/>
    </row>
    <row r="272" spans="1:27" ht="12.75">
      <c r="A272" s="1" t="s">
        <v>306</v>
      </c>
      <c r="B272" s="1" t="s">
        <v>307</v>
      </c>
      <c r="C272" s="18">
        <v>3</v>
      </c>
      <c r="D272" s="3">
        <v>17</v>
      </c>
      <c r="E272" s="8">
        <v>54</v>
      </c>
      <c r="F272" s="8">
        <v>-7</v>
      </c>
      <c r="G272" s="3">
        <v>17</v>
      </c>
      <c r="H272" s="18">
        <v>43</v>
      </c>
      <c r="I272" s="11">
        <v>9.2</v>
      </c>
      <c r="J272" s="11">
        <v>-6</v>
      </c>
      <c r="K272" s="7">
        <f t="shared" si="40"/>
        <v>120.63999999999999</v>
      </c>
      <c r="L272" s="7">
        <f t="shared" si="41"/>
        <v>10.983624174196784</v>
      </c>
      <c r="M272" s="16" t="b">
        <f t="shared" si="42"/>
        <v>0</v>
      </c>
      <c r="N272" s="16" t="b">
        <f t="shared" si="43"/>
        <v>0</v>
      </c>
      <c r="O272" s="16" t="b">
        <f t="shared" si="44"/>
        <v>1</v>
      </c>
      <c r="P272" s="21" t="b">
        <f t="shared" si="45"/>
        <v>0</v>
      </c>
      <c r="Q272" s="22" t="s">
        <v>75</v>
      </c>
      <c r="R272" s="11"/>
      <c r="S272" s="6"/>
      <c r="T272" s="6"/>
      <c r="U272" s="9"/>
      <c r="V272" s="9"/>
      <c r="W272" s="9"/>
      <c r="X272" s="19" t="s">
        <v>210</v>
      </c>
      <c r="Z272" s="6"/>
      <c r="AA272" s="6"/>
    </row>
    <row r="273" spans="1:27" ht="12.75">
      <c r="A273" s="1" t="s">
        <v>308</v>
      </c>
      <c r="B273" s="1" t="s">
        <v>309</v>
      </c>
      <c r="C273" s="18">
        <v>13</v>
      </c>
      <c r="D273" s="3">
        <v>34</v>
      </c>
      <c r="E273" s="8">
        <v>58</v>
      </c>
      <c r="F273" s="8" t="s">
        <v>2</v>
      </c>
      <c r="G273" s="3">
        <v>2</v>
      </c>
      <c r="H273" s="18">
        <v>34</v>
      </c>
      <c r="I273" s="11">
        <v>-4.5</v>
      </c>
      <c r="J273" s="11">
        <v>-6</v>
      </c>
      <c r="K273" s="7">
        <f t="shared" si="40"/>
        <v>56.25</v>
      </c>
      <c r="L273" s="7">
        <f t="shared" si="41"/>
        <v>7.5</v>
      </c>
      <c r="M273" s="16" t="b">
        <f t="shared" si="42"/>
        <v>1</v>
      </c>
      <c r="N273" s="16" t="b">
        <f t="shared" si="43"/>
        <v>0</v>
      </c>
      <c r="O273" s="16" t="b">
        <f t="shared" si="44"/>
        <v>0</v>
      </c>
      <c r="P273" s="21" t="b">
        <f t="shared" si="45"/>
        <v>0</v>
      </c>
      <c r="Q273" s="22" t="s">
        <v>27</v>
      </c>
      <c r="R273" s="11"/>
      <c r="S273" s="6"/>
      <c r="T273" s="6"/>
      <c r="U273" s="9"/>
      <c r="V273" s="9"/>
      <c r="W273" s="9"/>
      <c r="X273" s="19" t="s">
        <v>210</v>
      </c>
      <c r="Z273" s="6"/>
      <c r="AA273" s="6"/>
    </row>
    <row r="274" spans="1:27" ht="12.75">
      <c r="A274" s="1" t="s">
        <v>310</v>
      </c>
      <c r="B274" s="1" t="s">
        <v>311</v>
      </c>
      <c r="C274" s="18">
        <v>12</v>
      </c>
      <c r="D274" s="3">
        <v>47</v>
      </c>
      <c r="E274" s="8">
        <v>40</v>
      </c>
      <c r="F274" s="8">
        <v>-26</v>
      </c>
      <c r="G274" s="3">
        <v>12</v>
      </c>
      <c r="H274" s="18">
        <v>23</v>
      </c>
      <c r="I274" s="11">
        <v>-24.1</v>
      </c>
      <c r="J274" s="11">
        <v>2.5</v>
      </c>
      <c r="K274" s="7">
        <f t="shared" si="40"/>
        <v>587.0600000000001</v>
      </c>
      <c r="L274" s="7">
        <f t="shared" si="41"/>
        <v>24.229321080046798</v>
      </c>
      <c r="M274" s="16" t="b">
        <f t="shared" si="42"/>
        <v>0</v>
      </c>
      <c r="N274" s="16" t="b">
        <f t="shared" si="43"/>
        <v>1</v>
      </c>
      <c r="O274" s="16" t="b">
        <f t="shared" si="44"/>
        <v>0</v>
      </c>
      <c r="P274" s="21" t="b">
        <f t="shared" si="45"/>
        <v>0</v>
      </c>
      <c r="Q274" s="22" t="s">
        <v>8</v>
      </c>
      <c r="R274" s="11"/>
      <c r="S274" s="6"/>
      <c r="T274" s="6"/>
      <c r="U274" s="9"/>
      <c r="V274" s="9"/>
      <c r="W274" s="9"/>
      <c r="X274" s="19" t="s">
        <v>210</v>
      </c>
      <c r="Z274" s="6"/>
      <c r="AA274" s="6"/>
    </row>
    <row r="275" spans="1:27" ht="12.75">
      <c r="A275" s="1" t="s">
        <v>312</v>
      </c>
      <c r="B275" s="1" t="s">
        <v>81</v>
      </c>
      <c r="C275" s="18">
        <v>11</v>
      </c>
      <c r="D275" s="3">
        <v>7</v>
      </c>
      <c r="E275" s="8">
        <v>19</v>
      </c>
      <c r="F275" s="8" t="s">
        <v>2</v>
      </c>
      <c r="G275" s="3">
        <v>32</v>
      </c>
      <c r="H275" s="18">
        <v>24</v>
      </c>
      <c r="I275" s="11">
        <v>-0.9</v>
      </c>
      <c r="J275" s="11">
        <v>-1.7</v>
      </c>
      <c r="K275" s="7">
        <f t="shared" si="40"/>
        <v>3.6999999999999997</v>
      </c>
      <c r="L275" s="7">
        <f t="shared" si="41"/>
        <v>1.9235384061671343</v>
      </c>
      <c r="M275" s="16" t="b">
        <f t="shared" si="42"/>
        <v>1</v>
      </c>
      <c r="N275" s="16" t="b">
        <f t="shared" si="43"/>
        <v>0</v>
      </c>
      <c r="O275" s="16" t="b">
        <f t="shared" si="44"/>
        <v>0</v>
      </c>
      <c r="P275" s="21" t="b">
        <f t="shared" si="45"/>
        <v>0</v>
      </c>
      <c r="Q275" s="22" t="s">
        <v>8</v>
      </c>
      <c r="R275" s="11"/>
      <c r="S275" s="6"/>
      <c r="T275" s="6"/>
      <c r="U275" s="9"/>
      <c r="V275" s="9"/>
      <c r="W275" s="9"/>
      <c r="X275" s="19" t="s">
        <v>210</v>
      </c>
      <c r="Z275" s="6"/>
      <c r="AA275" s="6"/>
    </row>
    <row r="276" spans="1:27" ht="12.75">
      <c r="A276" s="1" t="s">
        <v>313</v>
      </c>
      <c r="B276" s="1" t="s">
        <v>81</v>
      </c>
      <c r="C276" s="18">
        <v>11</v>
      </c>
      <c r="D276" s="3">
        <v>19</v>
      </c>
      <c r="E276" s="8">
        <v>15</v>
      </c>
      <c r="F276" s="8">
        <v>-15</v>
      </c>
      <c r="G276" s="3">
        <v>44</v>
      </c>
      <c r="H276" s="18">
        <v>5</v>
      </c>
      <c r="I276" s="11">
        <v>2.3</v>
      </c>
      <c r="J276" s="11">
        <v>2.9</v>
      </c>
      <c r="K276" s="7">
        <f t="shared" si="40"/>
        <v>13.7</v>
      </c>
      <c r="L276" s="7">
        <f t="shared" si="41"/>
        <v>3.7013511046643495</v>
      </c>
      <c r="M276" s="16" t="b">
        <f t="shared" si="42"/>
        <v>0</v>
      </c>
      <c r="N276" s="16" t="b">
        <f t="shared" si="43"/>
        <v>0</v>
      </c>
      <c r="O276" s="16" t="b">
        <f t="shared" si="44"/>
        <v>0</v>
      </c>
      <c r="P276" s="21" t="b">
        <f t="shared" si="45"/>
        <v>1</v>
      </c>
      <c r="Q276" s="22" t="s">
        <v>233</v>
      </c>
      <c r="R276" s="11"/>
      <c r="S276" s="6"/>
      <c r="T276" s="6"/>
      <c r="U276" s="9"/>
      <c r="V276" s="9"/>
      <c r="W276" s="9"/>
      <c r="X276" s="19" t="s">
        <v>210</v>
      </c>
      <c r="Z276" s="6"/>
      <c r="AA276" s="6"/>
    </row>
    <row r="277" spans="1:27" ht="12.75">
      <c r="A277" s="1" t="s">
        <v>314</v>
      </c>
      <c r="B277" s="1" t="s">
        <v>315</v>
      </c>
      <c r="C277" s="18">
        <v>9</v>
      </c>
      <c r="D277" s="3">
        <v>55</v>
      </c>
      <c r="E277" s="8">
        <v>47</v>
      </c>
      <c r="F277" s="8" t="s">
        <v>2</v>
      </c>
      <c r="G277" s="3">
        <v>40</v>
      </c>
      <c r="H277" s="18">
        <v>38</v>
      </c>
      <c r="I277" s="11">
        <v>-7</v>
      </c>
      <c r="J277" s="11">
        <v>30</v>
      </c>
      <c r="K277" s="7">
        <f t="shared" si="40"/>
        <v>949</v>
      </c>
      <c r="L277" s="7">
        <f t="shared" si="41"/>
        <v>30.805843601498726</v>
      </c>
      <c r="M277" s="16" t="b">
        <f t="shared" si="42"/>
        <v>0</v>
      </c>
      <c r="N277" s="16" t="b">
        <f t="shared" si="43"/>
        <v>1</v>
      </c>
      <c r="O277" s="16" t="b">
        <f t="shared" si="44"/>
        <v>0</v>
      </c>
      <c r="P277" s="21" t="b">
        <f t="shared" si="45"/>
        <v>0</v>
      </c>
      <c r="Q277" s="22" t="s">
        <v>120</v>
      </c>
      <c r="R277" s="11"/>
      <c r="S277" s="6"/>
      <c r="T277" s="6"/>
      <c r="U277" s="9"/>
      <c r="V277" s="9"/>
      <c r="W277" s="9"/>
      <c r="X277" s="19" t="s">
        <v>210</v>
      </c>
      <c r="Z277" s="6"/>
      <c r="AA277" s="6"/>
    </row>
    <row r="278" spans="1:27" ht="12.75">
      <c r="A278" s="1" t="s">
        <v>316</v>
      </c>
      <c r="B278" s="1" t="s">
        <v>317</v>
      </c>
      <c r="C278" s="18">
        <v>10</v>
      </c>
      <c r="D278" s="3">
        <v>5</v>
      </c>
      <c r="E278" s="8">
        <v>44</v>
      </c>
      <c r="F278" s="8" t="s">
        <v>2</v>
      </c>
      <c r="G278" s="3">
        <v>16</v>
      </c>
      <c r="H278" s="18">
        <v>17</v>
      </c>
      <c r="I278" s="11">
        <v>-19.5</v>
      </c>
      <c r="J278" s="11">
        <v>10.5</v>
      </c>
      <c r="K278" s="7">
        <f t="shared" si="40"/>
        <v>490.5</v>
      </c>
      <c r="L278" s="7">
        <f t="shared" si="41"/>
        <v>22.147234590350102</v>
      </c>
      <c r="M278" s="16" t="b">
        <f t="shared" si="42"/>
        <v>0</v>
      </c>
      <c r="N278" s="16" t="b">
        <f t="shared" si="43"/>
        <v>1</v>
      </c>
      <c r="O278" s="16" t="b">
        <f t="shared" si="44"/>
        <v>0</v>
      </c>
      <c r="P278" s="21" t="b">
        <f t="shared" si="45"/>
        <v>0</v>
      </c>
      <c r="Q278" s="22" t="s">
        <v>27</v>
      </c>
      <c r="R278" s="11"/>
      <c r="S278" s="6"/>
      <c r="T278" s="6"/>
      <c r="U278" s="9"/>
      <c r="V278" s="9"/>
      <c r="W278" s="9"/>
      <c r="X278" s="19" t="s">
        <v>210</v>
      </c>
      <c r="Z278" s="6"/>
      <c r="AA278" s="6"/>
    </row>
    <row r="279" spans="1:27" ht="12.75">
      <c r="A279" s="1" t="s">
        <v>318</v>
      </c>
      <c r="B279" s="1" t="s">
        <v>319</v>
      </c>
      <c r="C279" s="18">
        <v>15</v>
      </c>
      <c r="D279" s="3">
        <v>24</v>
      </c>
      <c r="E279" s="8">
        <v>47</v>
      </c>
      <c r="F279" s="8" t="s">
        <v>2</v>
      </c>
      <c r="G279" s="3">
        <v>43</v>
      </c>
      <c r="H279" s="18">
        <v>56</v>
      </c>
      <c r="I279" s="11">
        <v>5.9</v>
      </c>
      <c r="J279" s="11">
        <v>-3.6</v>
      </c>
      <c r="K279" s="7">
        <f t="shared" si="40"/>
        <v>47.77</v>
      </c>
      <c r="L279" s="7">
        <f t="shared" si="41"/>
        <v>6.911584478250989</v>
      </c>
      <c r="M279" s="16" t="b">
        <f t="shared" si="42"/>
        <v>0</v>
      </c>
      <c r="N279" s="16" t="b">
        <f t="shared" si="43"/>
        <v>0</v>
      </c>
      <c r="O279" s="16" t="b">
        <f t="shared" si="44"/>
        <v>1</v>
      </c>
      <c r="P279" s="21" t="b">
        <f t="shared" si="45"/>
        <v>0</v>
      </c>
      <c r="Q279" s="22" t="s">
        <v>156</v>
      </c>
      <c r="R279" s="11"/>
      <c r="S279" s="6"/>
      <c r="T279" s="6"/>
      <c r="U279" s="9"/>
      <c r="V279" s="9"/>
      <c r="W279" s="9"/>
      <c r="X279" s="19" t="s">
        <v>210</v>
      </c>
      <c r="Z279" s="6"/>
      <c r="AA279" s="6"/>
    </row>
    <row r="280" spans="1:27" ht="12.75">
      <c r="A280" s="1" t="s">
        <v>320</v>
      </c>
      <c r="B280" s="1" t="s">
        <v>321</v>
      </c>
      <c r="C280" s="18">
        <v>13</v>
      </c>
      <c r="D280" s="3">
        <v>49</v>
      </c>
      <c r="E280" s="8">
        <v>15</v>
      </c>
      <c r="F280" s="8" t="s">
        <v>2</v>
      </c>
      <c r="G280" s="3">
        <v>15</v>
      </c>
      <c r="H280" s="18">
        <v>13</v>
      </c>
      <c r="I280" s="11">
        <v>-14.8</v>
      </c>
      <c r="J280" s="11">
        <v>-17.1</v>
      </c>
      <c r="K280" s="7">
        <f t="shared" si="40"/>
        <v>511.45000000000005</v>
      </c>
      <c r="L280" s="7">
        <f t="shared" si="41"/>
        <v>22.615260334561707</v>
      </c>
      <c r="M280" s="16" t="b">
        <f t="shared" si="42"/>
        <v>1</v>
      </c>
      <c r="N280" s="16" t="b">
        <f t="shared" si="43"/>
        <v>0</v>
      </c>
      <c r="O280" s="16" t="b">
        <f t="shared" si="44"/>
        <v>0</v>
      </c>
      <c r="P280" s="21" t="b">
        <f t="shared" si="45"/>
        <v>0</v>
      </c>
      <c r="Q280" s="22" t="s">
        <v>12</v>
      </c>
      <c r="R280" s="11"/>
      <c r="S280" s="6"/>
      <c r="T280" s="6"/>
      <c r="U280" s="9"/>
      <c r="V280" s="9"/>
      <c r="W280" s="9"/>
      <c r="X280" s="19" t="s">
        <v>210</v>
      </c>
      <c r="Z280" s="6"/>
      <c r="AA280" s="6"/>
    </row>
    <row r="281" spans="1:27" ht="12.75">
      <c r="A281" s="1" t="s">
        <v>322</v>
      </c>
      <c r="B281" s="1" t="s">
        <v>323</v>
      </c>
      <c r="C281" s="18">
        <v>10</v>
      </c>
      <c r="D281" s="3">
        <v>47</v>
      </c>
      <c r="E281" s="8">
        <v>37</v>
      </c>
      <c r="F281" s="8" t="s">
        <v>2</v>
      </c>
      <c r="G281" s="3">
        <v>18</v>
      </c>
      <c r="H281" s="18">
        <v>12</v>
      </c>
      <c r="I281" s="11">
        <v>32.1</v>
      </c>
      <c r="J281" s="11">
        <v>25.8</v>
      </c>
      <c r="K281" s="7">
        <f t="shared" si="40"/>
        <v>1696.0500000000002</v>
      </c>
      <c r="L281" s="7">
        <f t="shared" si="41"/>
        <v>41.183127613137884</v>
      </c>
      <c r="M281" s="16" t="b">
        <f t="shared" si="42"/>
        <v>0</v>
      </c>
      <c r="N281" s="16" t="b">
        <f t="shared" si="43"/>
        <v>0</v>
      </c>
      <c r="O281" s="16" t="b">
        <f t="shared" si="44"/>
        <v>0</v>
      </c>
      <c r="P281" s="21" t="b">
        <f t="shared" si="45"/>
        <v>1</v>
      </c>
      <c r="Q281" s="22" t="s">
        <v>92</v>
      </c>
      <c r="R281" s="11"/>
      <c r="S281" s="6"/>
      <c r="T281" s="6"/>
      <c r="U281" s="9"/>
      <c r="V281" s="9"/>
      <c r="W281" s="9"/>
      <c r="X281" s="19" t="s">
        <v>210</v>
      </c>
      <c r="Z281" s="6"/>
      <c r="AA281" s="6"/>
    </row>
    <row r="282" spans="1:27" ht="12.75">
      <c r="A282" s="1" t="s">
        <v>324</v>
      </c>
      <c r="B282" s="1" t="s">
        <v>325</v>
      </c>
      <c r="C282" s="18">
        <v>13</v>
      </c>
      <c r="D282" s="3">
        <v>16</v>
      </c>
      <c r="E282" s="8">
        <v>18</v>
      </c>
      <c r="F282" s="8" t="s">
        <v>2</v>
      </c>
      <c r="G282" s="3">
        <v>2</v>
      </c>
      <c r="H282" s="18">
        <v>53</v>
      </c>
      <c r="I282" s="11">
        <v>6.3</v>
      </c>
      <c r="J282" s="11">
        <v>-15</v>
      </c>
      <c r="K282" s="7">
        <f t="shared" si="40"/>
        <v>264.69</v>
      </c>
      <c r="L282" s="7">
        <f t="shared" si="41"/>
        <v>16.269296235547497</v>
      </c>
      <c r="M282" s="16" t="b">
        <f t="shared" si="42"/>
        <v>0</v>
      </c>
      <c r="N282" s="16" t="b">
        <f t="shared" si="43"/>
        <v>0</v>
      </c>
      <c r="O282" s="16" t="b">
        <f t="shared" si="44"/>
        <v>1</v>
      </c>
      <c r="P282" s="21" t="b">
        <f t="shared" si="45"/>
        <v>0</v>
      </c>
      <c r="Q282" s="22" t="s">
        <v>27</v>
      </c>
      <c r="R282" s="11"/>
      <c r="S282" s="6"/>
      <c r="T282" s="6"/>
      <c r="U282" s="9"/>
      <c r="V282" s="9"/>
      <c r="W282" s="9"/>
      <c r="X282" s="19" t="s">
        <v>210</v>
      </c>
      <c r="Z282" s="6"/>
      <c r="AA282" s="6"/>
    </row>
    <row r="283" spans="1:27" ht="12.75">
      <c r="A283" s="1" t="s">
        <v>326</v>
      </c>
      <c r="B283" s="1" t="s">
        <v>327</v>
      </c>
      <c r="C283" s="18">
        <v>10</v>
      </c>
      <c r="D283" s="3">
        <v>52</v>
      </c>
      <c r="E283" s="8">
        <v>35</v>
      </c>
      <c r="F283" s="8" t="s">
        <v>2</v>
      </c>
      <c r="G283" s="3">
        <v>56</v>
      </c>
      <c r="H283" s="18">
        <v>6</v>
      </c>
      <c r="I283" s="11">
        <v>2.5</v>
      </c>
      <c r="J283" s="11">
        <v>6.2</v>
      </c>
      <c r="K283" s="7">
        <f t="shared" si="40"/>
        <v>44.690000000000005</v>
      </c>
      <c r="L283" s="7">
        <f t="shared" si="41"/>
        <v>6.685057965343308</v>
      </c>
      <c r="M283" s="16" t="b">
        <f t="shared" si="42"/>
        <v>0</v>
      </c>
      <c r="N283" s="16" t="b">
        <f t="shared" si="43"/>
        <v>0</v>
      </c>
      <c r="O283" s="16" t="b">
        <f t="shared" si="44"/>
        <v>0</v>
      </c>
      <c r="P283" s="21" t="b">
        <f t="shared" si="45"/>
        <v>1</v>
      </c>
      <c r="Q283" s="22" t="s">
        <v>12</v>
      </c>
      <c r="R283" s="11"/>
      <c r="S283" s="6"/>
      <c r="T283" s="6"/>
      <c r="U283" s="9"/>
      <c r="V283" s="9"/>
      <c r="W283" s="9"/>
      <c r="X283" s="19" t="s">
        <v>210</v>
      </c>
      <c r="Z283" s="6"/>
      <c r="AA283" s="6"/>
    </row>
    <row r="284" spans="1:27" ht="12.75">
      <c r="A284" s="1" t="s">
        <v>328</v>
      </c>
      <c r="B284" s="1" t="s">
        <v>329</v>
      </c>
      <c r="C284" s="18">
        <v>13</v>
      </c>
      <c r="D284" s="3">
        <v>26</v>
      </c>
      <c r="E284" s="8">
        <v>6</v>
      </c>
      <c r="F284" s="8">
        <v>-19</v>
      </c>
      <c r="G284" s="3">
        <v>46</v>
      </c>
      <c r="H284" s="18">
        <v>33</v>
      </c>
      <c r="I284" s="11">
        <v>3.8</v>
      </c>
      <c r="J284" s="11">
        <v>19.8</v>
      </c>
      <c r="K284" s="7">
        <f t="shared" si="40"/>
        <v>406.48</v>
      </c>
      <c r="L284" s="7">
        <f t="shared" si="41"/>
        <v>20.161349161204466</v>
      </c>
      <c r="M284" s="16" t="b">
        <f t="shared" si="42"/>
        <v>0</v>
      </c>
      <c r="N284" s="16" t="b">
        <f t="shared" si="43"/>
        <v>0</v>
      </c>
      <c r="O284" s="16" t="b">
        <f t="shared" si="44"/>
        <v>0</v>
      </c>
      <c r="P284" s="21" t="b">
        <f t="shared" si="45"/>
        <v>1</v>
      </c>
      <c r="Q284" s="22" t="s">
        <v>27</v>
      </c>
      <c r="R284" s="11"/>
      <c r="S284" s="6"/>
      <c r="T284" s="6"/>
      <c r="U284" s="9"/>
      <c r="V284" s="9"/>
      <c r="W284" s="9"/>
      <c r="X284" s="19" t="s">
        <v>210</v>
      </c>
      <c r="Z284" s="6"/>
      <c r="AA284" s="6"/>
    </row>
    <row r="285" spans="1:27" ht="12.75">
      <c r="A285" s="1" t="s">
        <v>330</v>
      </c>
      <c r="B285" s="1" t="s">
        <v>331</v>
      </c>
      <c r="C285" s="18">
        <v>20</v>
      </c>
      <c r="D285" s="3">
        <v>43</v>
      </c>
      <c r="E285" s="8">
        <v>58</v>
      </c>
      <c r="F285" s="8">
        <v>-20</v>
      </c>
      <c r="G285" s="3">
        <v>40</v>
      </c>
      <c r="H285" s="18">
        <v>26</v>
      </c>
      <c r="I285" s="11">
        <v>8.3</v>
      </c>
      <c r="J285" s="11">
        <v>2.9</v>
      </c>
      <c r="K285" s="7">
        <f t="shared" si="40"/>
        <v>77.30000000000001</v>
      </c>
      <c r="L285" s="7">
        <f t="shared" si="41"/>
        <v>8.792041856133308</v>
      </c>
      <c r="M285" s="16" t="b">
        <f t="shared" si="42"/>
        <v>0</v>
      </c>
      <c r="N285" s="16" t="b">
        <f t="shared" si="43"/>
        <v>0</v>
      </c>
      <c r="O285" s="16" t="b">
        <f t="shared" si="44"/>
        <v>0</v>
      </c>
      <c r="P285" s="21" t="b">
        <f t="shared" si="45"/>
        <v>1</v>
      </c>
      <c r="Q285" s="22" t="s">
        <v>27</v>
      </c>
      <c r="R285" s="11"/>
      <c r="S285" s="6"/>
      <c r="T285" s="6"/>
      <c r="U285" s="9"/>
      <c r="V285" s="9"/>
      <c r="W285" s="9"/>
      <c r="X285" s="19" t="s">
        <v>210</v>
      </c>
      <c r="Z285" s="6"/>
      <c r="AA285" s="6"/>
    </row>
    <row r="286" spans="1:27" ht="12.75">
      <c r="A286" s="1" t="s">
        <v>332</v>
      </c>
      <c r="B286" s="1" t="s">
        <v>333</v>
      </c>
      <c r="C286" s="18">
        <v>15</v>
      </c>
      <c r="D286" s="3">
        <v>3</v>
      </c>
      <c r="E286" s="8">
        <v>47</v>
      </c>
      <c r="F286" s="8">
        <v>-3</v>
      </c>
      <c r="G286" s="3">
        <v>18</v>
      </c>
      <c r="H286" s="18">
        <v>16</v>
      </c>
      <c r="I286" s="11">
        <v>-7.2</v>
      </c>
      <c r="J286" s="11">
        <v>-22.1</v>
      </c>
      <c r="K286" s="7">
        <f t="shared" si="40"/>
        <v>540.2500000000001</v>
      </c>
      <c r="L286" s="7">
        <f t="shared" si="41"/>
        <v>23.24327859833892</v>
      </c>
      <c r="M286" s="16" t="b">
        <f t="shared" si="42"/>
        <v>1</v>
      </c>
      <c r="N286" s="16" t="b">
        <f t="shared" si="43"/>
        <v>0</v>
      </c>
      <c r="O286" s="16" t="b">
        <f t="shared" si="44"/>
        <v>0</v>
      </c>
      <c r="P286" s="21" t="b">
        <f t="shared" si="45"/>
        <v>0</v>
      </c>
      <c r="Q286" s="22" t="s">
        <v>27</v>
      </c>
      <c r="R286" s="11"/>
      <c r="S286" s="6"/>
      <c r="T286" s="6"/>
      <c r="U286" s="9"/>
      <c r="V286" s="9"/>
      <c r="W286" s="9"/>
      <c r="X286" s="19" t="s">
        <v>210</v>
      </c>
      <c r="Z286" s="6"/>
      <c r="AA286" s="6"/>
    </row>
    <row r="287" spans="1:27" ht="12.75">
      <c r="A287" s="1" t="s">
        <v>334</v>
      </c>
      <c r="B287" s="1" t="s">
        <v>335</v>
      </c>
      <c r="C287" s="18">
        <v>22</v>
      </c>
      <c r="D287" s="3">
        <v>15</v>
      </c>
      <c r="E287" s="8">
        <v>1</v>
      </c>
      <c r="F287" s="8" t="s">
        <v>2</v>
      </c>
      <c r="G287" s="3">
        <v>24</v>
      </c>
      <c r="H287" s="18">
        <v>17</v>
      </c>
      <c r="I287" s="11">
        <v>12.3</v>
      </c>
      <c r="J287" s="11">
        <v>32.2</v>
      </c>
      <c r="K287" s="7">
        <f t="shared" si="40"/>
        <v>1188.13</v>
      </c>
      <c r="L287" s="7">
        <f t="shared" si="41"/>
        <v>34.46926166891308</v>
      </c>
      <c r="M287" s="16" t="b">
        <f t="shared" si="42"/>
        <v>0</v>
      </c>
      <c r="N287" s="16" t="b">
        <f t="shared" si="43"/>
        <v>0</v>
      </c>
      <c r="O287" s="16" t="b">
        <f t="shared" si="44"/>
        <v>0</v>
      </c>
      <c r="P287" s="21" t="b">
        <f t="shared" si="45"/>
        <v>1</v>
      </c>
      <c r="Q287" s="22" t="s">
        <v>27</v>
      </c>
      <c r="R287" s="11"/>
      <c r="S287" s="6"/>
      <c r="T287" s="6"/>
      <c r="U287" s="9"/>
      <c r="V287" s="9"/>
      <c r="W287" s="9"/>
      <c r="X287" s="19" t="s">
        <v>210</v>
      </c>
      <c r="Z287" s="6"/>
      <c r="AA287" s="6"/>
    </row>
    <row r="288" spans="1:27" ht="12.75">
      <c r="A288" s="1" t="s">
        <v>336</v>
      </c>
      <c r="B288" s="1" t="s">
        <v>337</v>
      </c>
      <c r="C288" s="18">
        <v>12</v>
      </c>
      <c r="D288" s="3">
        <v>36</v>
      </c>
      <c r="E288" s="8">
        <v>34</v>
      </c>
      <c r="F288" s="8" t="s">
        <v>2</v>
      </c>
      <c r="G288" s="3">
        <v>14</v>
      </c>
      <c r="H288" s="18">
        <v>33</v>
      </c>
      <c r="I288" s="11">
        <v>12.8</v>
      </c>
      <c r="J288" s="11">
        <v>-1.9</v>
      </c>
      <c r="K288" s="7">
        <f t="shared" si="40"/>
        <v>167.45000000000005</v>
      </c>
      <c r="L288" s="7">
        <f t="shared" si="41"/>
        <v>12.940247292845683</v>
      </c>
      <c r="M288" s="16" t="b">
        <f t="shared" si="42"/>
        <v>0</v>
      </c>
      <c r="N288" s="16" t="b">
        <f t="shared" si="43"/>
        <v>0</v>
      </c>
      <c r="O288" s="16" t="b">
        <f t="shared" si="44"/>
        <v>1</v>
      </c>
      <c r="P288" s="21" t="b">
        <f t="shared" si="45"/>
        <v>0</v>
      </c>
      <c r="Q288" s="22" t="s">
        <v>12</v>
      </c>
      <c r="R288" s="11"/>
      <c r="S288" s="6"/>
      <c r="T288" s="6"/>
      <c r="U288" s="9"/>
      <c r="V288" s="9"/>
      <c r="W288" s="9"/>
      <c r="X288" s="19" t="s">
        <v>210</v>
      </c>
      <c r="Z288" s="6"/>
      <c r="AA288" s="6"/>
    </row>
    <row r="289" spans="1:27" ht="12.75">
      <c r="A289" s="1" t="s">
        <v>338</v>
      </c>
      <c r="B289" s="1" t="s">
        <v>339</v>
      </c>
      <c r="C289" s="18">
        <v>17</v>
      </c>
      <c r="D289" s="3">
        <v>50</v>
      </c>
      <c r="E289" s="8">
        <v>14</v>
      </c>
      <c r="F289" s="8" t="s">
        <v>2</v>
      </c>
      <c r="G289" s="3">
        <v>17</v>
      </c>
      <c r="H289" s="18">
        <v>0</v>
      </c>
      <c r="I289" s="11">
        <v>-15.2</v>
      </c>
      <c r="J289" s="11">
        <v>-10.4</v>
      </c>
      <c r="K289" s="7">
        <f t="shared" si="40"/>
        <v>339.2</v>
      </c>
      <c r="L289" s="7">
        <f t="shared" si="41"/>
        <v>18.41738309315414</v>
      </c>
      <c r="M289" s="16" t="b">
        <f t="shared" si="42"/>
        <v>1</v>
      </c>
      <c r="N289" s="16" t="b">
        <f t="shared" si="43"/>
        <v>0</v>
      </c>
      <c r="O289" s="16" t="b">
        <f t="shared" si="44"/>
        <v>0</v>
      </c>
      <c r="P289" s="21" t="b">
        <f t="shared" si="45"/>
        <v>0</v>
      </c>
      <c r="Q289" s="22" t="s">
        <v>340</v>
      </c>
      <c r="R289" s="11"/>
      <c r="S289" s="6"/>
      <c r="T289" s="6"/>
      <c r="U289" s="9"/>
      <c r="V289" s="9"/>
      <c r="W289" s="9"/>
      <c r="X289" s="19" t="s">
        <v>210</v>
      </c>
      <c r="Z289" s="6"/>
      <c r="AA289" s="6"/>
    </row>
    <row r="290" spans="1:27" ht="12.75">
      <c r="A290" s="1" t="s">
        <v>341</v>
      </c>
      <c r="B290" s="1" t="s">
        <v>342</v>
      </c>
      <c r="C290" s="18">
        <v>14</v>
      </c>
      <c r="D290" s="3">
        <v>18</v>
      </c>
      <c r="E290" s="8">
        <v>30</v>
      </c>
      <c r="F290" s="8" t="s">
        <v>2</v>
      </c>
      <c r="G290" s="3">
        <v>53</v>
      </c>
      <c r="H290" s="18">
        <v>3</v>
      </c>
      <c r="I290" s="11">
        <v>3.5</v>
      </c>
      <c r="J290" s="11">
        <v>-27.1</v>
      </c>
      <c r="K290" s="7">
        <f t="shared" si="40"/>
        <v>746.6600000000001</v>
      </c>
      <c r="L290" s="7">
        <f t="shared" si="41"/>
        <v>27.325080054777516</v>
      </c>
      <c r="M290" s="16" t="b">
        <f t="shared" si="42"/>
        <v>0</v>
      </c>
      <c r="N290" s="16" t="b">
        <f t="shared" si="43"/>
        <v>0</v>
      </c>
      <c r="O290" s="16" t="b">
        <f t="shared" si="44"/>
        <v>1</v>
      </c>
      <c r="P290" s="21" t="b">
        <f t="shared" si="45"/>
        <v>0</v>
      </c>
      <c r="Q290" s="22"/>
      <c r="R290" s="11"/>
      <c r="S290" s="6"/>
      <c r="T290" s="6"/>
      <c r="U290" s="9"/>
      <c r="V290" s="9"/>
      <c r="W290" s="9"/>
      <c r="X290" s="19" t="s">
        <v>210</v>
      </c>
      <c r="Z290" s="6"/>
      <c r="AA290" s="6"/>
    </row>
    <row r="291" spans="1:27" ht="12.75">
      <c r="A291" s="1" t="s">
        <v>343</v>
      </c>
      <c r="B291" s="1" t="s">
        <v>344</v>
      </c>
      <c r="C291" s="18">
        <v>22</v>
      </c>
      <c r="D291" s="3">
        <v>47</v>
      </c>
      <c r="E291" s="8">
        <v>56</v>
      </c>
      <c r="F291" s="8">
        <v>-22</v>
      </c>
      <c r="G291" s="3">
        <v>19</v>
      </c>
      <c r="H291" s="18">
        <v>41</v>
      </c>
      <c r="I291" s="11">
        <v>-57.3</v>
      </c>
      <c r="J291" s="11">
        <v>-116</v>
      </c>
      <c r="K291" s="7">
        <f t="shared" si="40"/>
        <v>16739.29</v>
      </c>
      <c r="L291" s="7">
        <f t="shared" si="41"/>
        <v>129.38040809952642</v>
      </c>
      <c r="M291" s="16" t="b">
        <f t="shared" si="42"/>
        <v>1</v>
      </c>
      <c r="N291" s="16" t="b">
        <f t="shared" si="43"/>
        <v>0</v>
      </c>
      <c r="O291" s="16" t="b">
        <f t="shared" si="44"/>
        <v>0</v>
      </c>
      <c r="P291" s="21" t="b">
        <f t="shared" si="45"/>
        <v>0</v>
      </c>
      <c r="Q291" s="22" t="s">
        <v>27</v>
      </c>
      <c r="R291" s="11"/>
      <c r="S291" s="6"/>
      <c r="T291" s="6"/>
      <c r="U291" s="9"/>
      <c r="V291" s="9"/>
      <c r="W291" s="9"/>
      <c r="X291" s="19" t="s">
        <v>210</v>
      </c>
      <c r="Z291" s="6"/>
      <c r="AA291" s="6"/>
    </row>
    <row r="292" spans="1:27" ht="12.75">
      <c r="A292" s="1" t="s">
        <v>345</v>
      </c>
      <c r="B292" s="1" t="s">
        <v>346</v>
      </c>
      <c r="C292" s="18">
        <v>23</v>
      </c>
      <c r="D292" s="3">
        <v>41</v>
      </c>
      <c r="E292" s="8">
        <v>18</v>
      </c>
      <c r="F292" s="8" t="s">
        <v>2</v>
      </c>
      <c r="G292" s="3">
        <v>1</v>
      </c>
      <c r="H292" s="18">
        <v>6</v>
      </c>
      <c r="I292" s="11">
        <v>3.5</v>
      </c>
      <c r="J292" s="11">
        <v>14.8</v>
      </c>
      <c r="K292" s="7">
        <f t="shared" si="40"/>
        <v>231.29000000000002</v>
      </c>
      <c r="L292" s="7">
        <f t="shared" si="41"/>
        <v>15.208221460775748</v>
      </c>
      <c r="M292" s="16" t="b">
        <f t="shared" si="42"/>
        <v>0</v>
      </c>
      <c r="N292" s="16" t="b">
        <f t="shared" si="43"/>
        <v>0</v>
      </c>
      <c r="O292" s="16" t="b">
        <f t="shared" si="44"/>
        <v>0</v>
      </c>
      <c r="P292" s="21" t="b">
        <f t="shared" si="45"/>
        <v>1</v>
      </c>
      <c r="Q292" s="22" t="s">
        <v>12</v>
      </c>
      <c r="R292" s="11"/>
      <c r="S292" s="6"/>
      <c r="T292" s="6"/>
      <c r="U292" s="9"/>
      <c r="V292" s="9"/>
      <c r="W292" s="9"/>
      <c r="X292" s="19" t="s">
        <v>210</v>
      </c>
      <c r="Z292" s="6"/>
      <c r="AA292" s="6"/>
    </row>
    <row r="293" spans="1:27" ht="12.75">
      <c r="A293" s="1" t="s">
        <v>347</v>
      </c>
      <c r="B293" s="1" t="s">
        <v>348</v>
      </c>
      <c r="C293" s="18">
        <v>16</v>
      </c>
      <c r="D293" s="3">
        <v>21</v>
      </c>
      <c r="E293" s="8">
        <v>49</v>
      </c>
      <c r="F293" s="8">
        <v>-2</v>
      </c>
      <c r="G293" s="3">
        <v>16</v>
      </c>
      <c r="H293" s="18">
        <v>17</v>
      </c>
      <c r="I293" s="11">
        <v>43.5</v>
      </c>
      <c r="J293" s="11">
        <v>-4.4</v>
      </c>
      <c r="K293" s="7">
        <f t="shared" si="40"/>
        <v>1911.61</v>
      </c>
      <c r="L293" s="7">
        <f t="shared" si="41"/>
        <v>43.721962444519804</v>
      </c>
      <c r="M293" s="16" t="b">
        <f t="shared" si="42"/>
        <v>0</v>
      </c>
      <c r="N293" s="16" t="b">
        <f t="shared" si="43"/>
        <v>0</v>
      </c>
      <c r="O293" s="16" t="b">
        <f t="shared" si="44"/>
        <v>1</v>
      </c>
      <c r="P293" s="21" t="b">
        <f t="shared" si="45"/>
        <v>0</v>
      </c>
      <c r="Q293" s="22" t="s">
        <v>349</v>
      </c>
      <c r="R293" s="11"/>
      <c r="S293" s="6"/>
      <c r="T293" s="6"/>
      <c r="U293" s="9"/>
      <c r="V293" s="9"/>
      <c r="W293" s="9"/>
      <c r="X293" s="19" t="s">
        <v>210</v>
      </c>
      <c r="Z293" s="6"/>
      <c r="AA293" s="6"/>
    </row>
    <row r="294" spans="1:27" ht="12.75">
      <c r="A294" s="1" t="s">
        <v>350</v>
      </c>
      <c r="B294" s="1" t="s">
        <v>351</v>
      </c>
      <c r="C294" s="18">
        <v>2</v>
      </c>
      <c r="D294" s="3">
        <v>46</v>
      </c>
      <c r="E294" s="8">
        <v>54</v>
      </c>
      <c r="F294" s="8">
        <v>-22</v>
      </c>
      <c r="G294" s="3">
        <v>38</v>
      </c>
      <c r="H294" s="18">
        <v>15</v>
      </c>
      <c r="I294" s="11">
        <v>31.6</v>
      </c>
      <c r="J294" s="11">
        <v>-7.7</v>
      </c>
      <c r="K294" s="7">
        <f t="shared" si="40"/>
        <v>1057.8500000000001</v>
      </c>
      <c r="L294" s="7">
        <f t="shared" si="41"/>
        <v>32.52460606986655</v>
      </c>
      <c r="M294" s="16" t="b">
        <f t="shared" si="42"/>
        <v>0</v>
      </c>
      <c r="N294" s="16" t="b">
        <f t="shared" si="43"/>
        <v>0</v>
      </c>
      <c r="O294" s="16" t="b">
        <f t="shared" si="44"/>
        <v>1</v>
      </c>
      <c r="P294" s="21" t="b">
        <f t="shared" si="45"/>
        <v>0</v>
      </c>
      <c r="Q294" s="22" t="s">
        <v>233</v>
      </c>
      <c r="R294" s="11"/>
      <c r="S294" s="6"/>
      <c r="T294" s="6"/>
      <c r="U294" s="9"/>
      <c r="V294" s="9"/>
      <c r="W294" s="9"/>
      <c r="X294" s="19" t="s">
        <v>210</v>
      </c>
      <c r="Z294" s="6"/>
      <c r="AA294" s="6"/>
    </row>
    <row r="295" spans="1:27" ht="12.75">
      <c r="A295" s="1" t="s">
        <v>352</v>
      </c>
      <c r="B295" s="1" t="s">
        <v>353</v>
      </c>
      <c r="C295" s="18">
        <v>2</v>
      </c>
      <c r="D295" s="3">
        <v>3</v>
      </c>
      <c r="E295" s="8">
        <v>57</v>
      </c>
      <c r="F295" s="8">
        <v>-23</v>
      </c>
      <c r="G295" s="3">
        <v>18</v>
      </c>
      <c r="H295" s="18">
        <v>51</v>
      </c>
      <c r="I295" s="11">
        <v>-8.5</v>
      </c>
      <c r="J295" s="11">
        <v>2</v>
      </c>
      <c r="K295" s="7">
        <f t="shared" si="40"/>
        <v>76.25</v>
      </c>
      <c r="L295" s="7">
        <f t="shared" si="41"/>
        <v>8.73212459828649</v>
      </c>
      <c r="M295" s="16" t="b">
        <f t="shared" si="42"/>
        <v>0</v>
      </c>
      <c r="N295" s="16" t="b">
        <f t="shared" si="43"/>
        <v>1</v>
      </c>
      <c r="O295" s="16" t="b">
        <f t="shared" si="44"/>
        <v>0</v>
      </c>
      <c r="P295" s="21" t="b">
        <f t="shared" si="45"/>
        <v>0</v>
      </c>
      <c r="Q295" s="22"/>
      <c r="R295" s="11"/>
      <c r="S295" s="6"/>
      <c r="T295" s="6"/>
      <c r="U295" s="9"/>
      <c r="V295" s="9"/>
      <c r="W295" s="9"/>
      <c r="X295" s="19" t="s">
        <v>210</v>
      </c>
      <c r="Z295" s="6"/>
      <c r="AA295" s="6"/>
    </row>
    <row r="296" spans="1:27" ht="12.75">
      <c r="A296" s="1" t="s">
        <v>354</v>
      </c>
      <c r="B296" s="1" t="s">
        <v>355</v>
      </c>
      <c r="C296" s="18">
        <v>2</v>
      </c>
      <c r="D296" s="3">
        <v>2</v>
      </c>
      <c r="E296" s="8">
        <v>13</v>
      </c>
      <c r="F296" s="8">
        <v>0</v>
      </c>
      <c r="G296" s="3">
        <v>5</v>
      </c>
      <c r="H296" s="18">
        <v>52</v>
      </c>
      <c r="I296" s="11">
        <v>10.5</v>
      </c>
      <c r="J296" s="11">
        <v>-7</v>
      </c>
      <c r="K296" s="7">
        <f t="shared" si="40"/>
        <v>159.25</v>
      </c>
      <c r="L296" s="7">
        <f t="shared" si="41"/>
        <v>12.619429464123963</v>
      </c>
      <c r="M296" s="16" t="b">
        <f t="shared" si="42"/>
        <v>0</v>
      </c>
      <c r="N296" s="16" t="b">
        <f t="shared" si="43"/>
        <v>0</v>
      </c>
      <c r="O296" s="16" t="b">
        <f t="shared" si="44"/>
        <v>1</v>
      </c>
      <c r="P296" s="21" t="b">
        <f t="shared" si="45"/>
        <v>0</v>
      </c>
      <c r="Q296" s="22" t="s">
        <v>27</v>
      </c>
      <c r="R296" s="11"/>
      <c r="S296" s="6"/>
      <c r="T296" s="6"/>
      <c r="U296" s="9"/>
      <c r="V296" s="9"/>
      <c r="W296" s="9"/>
      <c r="X296" s="19" t="s">
        <v>210</v>
      </c>
      <c r="Z296" s="6"/>
      <c r="AA296" s="6"/>
    </row>
    <row r="297" spans="1:27" ht="12.75">
      <c r="A297" s="1" t="s">
        <v>356</v>
      </c>
      <c r="B297" s="1" t="s">
        <v>357</v>
      </c>
      <c r="C297" s="18">
        <v>21</v>
      </c>
      <c r="D297" s="3">
        <v>8</v>
      </c>
      <c r="E297" s="8">
        <v>27</v>
      </c>
      <c r="F297" s="8" t="s">
        <v>2</v>
      </c>
      <c r="G297" s="3">
        <v>11</v>
      </c>
      <c r="H297" s="18">
        <v>24</v>
      </c>
      <c r="I297" s="11">
        <v>-4.4</v>
      </c>
      <c r="J297" s="11">
        <v>3.4</v>
      </c>
      <c r="K297" s="7">
        <f t="shared" si="40"/>
        <v>30.92</v>
      </c>
      <c r="L297" s="7">
        <f t="shared" si="41"/>
        <v>5.5605755097831375</v>
      </c>
      <c r="M297" s="16" t="b">
        <f t="shared" si="42"/>
        <v>0</v>
      </c>
      <c r="N297" s="16" t="b">
        <f t="shared" si="43"/>
        <v>1</v>
      </c>
      <c r="O297" s="16" t="b">
        <f t="shared" si="44"/>
        <v>0</v>
      </c>
      <c r="P297" s="21" t="b">
        <f t="shared" si="45"/>
        <v>0</v>
      </c>
      <c r="Q297" s="22" t="s">
        <v>233</v>
      </c>
      <c r="R297" s="11"/>
      <c r="S297" s="6"/>
      <c r="T297" s="6"/>
      <c r="U297" s="9"/>
      <c r="V297" s="9"/>
      <c r="W297" s="9"/>
      <c r="X297" s="19" t="s">
        <v>210</v>
      </c>
      <c r="Z297" s="6"/>
      <c r="AA297" s="6"/>
    </row>
    <row r="298" spans="1:27" ht="12.75">
      <c r="A298" s="1" t="s">
        <v>358</v>
      </c>
      <c r="B298" s="1" t="s">
        <v>359</v>
      </c>
      <c r="C298" s="18">
        <v>1</v>
      </c>
      <c r="D298" s="3">
        <v>58</v>
      </c>
      <c r="E298" s="8">
        <v>53</v>
      </c>
      <c r="F298" s="8">
        <v>-8</v>
      </c>
      <c r="G298" s="3">
        <v>10</v>
      </c>
      <c r="H298" s="18">
        <v>12</v>
      </c>
      <c r="I298" s="11">
        <v>-17.5</v>
      </c>
      <c r="J298" s="11">
        <v>-12.5</v>
      </c>
      <c r="K298" s="7">
        <f t="shared" si="40"/>
        <v>462.5</v>
      </c>
      <c r="L298" s="7">
        <f t="shared" si="41"/>
        <v>21.50581316760657</v>
      </c>
      <c r="M298" s="16" t="b">
        <f t="shared" si="42"/>
        <v>1</v>
      </c>
      <c r="N298" s="16" t="b">
        <f t="shared" si="43"/>
        <v>0</v>
      </c>
      <c r="O298" s="16" t="b">
        <f t="shared" si="44"/>
        <v>0</v>
      </c>
      <c r="P298" s="21" t="b">
        <f t="shared" si="45"/>
        <v>0</v>
      </c>
      <c r="Q298" s="22" t="s">
        <v>8</v>
      </c>
      <c r="R298" s="11"/>
      <c r="S298" s="6"/>
      <c r="T298" s="6"/>
      <c r="U298" s="9"/>
      <c r="V298" s="9"/>
      <c r="W298" s="9"/>
      <c r="X298" s="19" t="s">
        <v>210</v>
      </c>
      <c r="Z298" s="6"/>
      <c r="AA298" s="6"/>
    </row>
    <row r="299" spans="1:27" ht="12.75">
      <c r="A299" s="1" t="s">
        <v>360</v>
      </c>
      <c r="B299" s="1" t="s">
        <v>361</v>
      </c>
      <c r="C299" s="18">
        <v>21</v>
      </c>
      <c r="D299" s="3">
        <v>11</v>
      </c>
      <c r="E299" s="8">
        <v>30</v>
      </c>
      <c r="F299" s="8">
        <v>-2</v>
      </c>
      <c r="G299" s="3">
        <v>2</v>
      </c>
      <c r="H299" s="18">
        <v>13</v>
      </c>
      <c r="I299" s="11">
        <v>-16.8</v>
      </c>
      <c r="J299" s="11">
        <v>5.8</v>
      </c>
      <c r="K299" s="7">
        <f t="shared" si="40"/>
        <v>315.88</v>
      </c>
      <c r="L299" s="7">
        <f t="shared" si="41"/>
        <v>17.773013250431116</v>
      </c>
      <c r="M299" s="16" t="b">
        <f t="shared" si="42"/>
        <v>0</v>
      </c>
      <c r="N299" s="16" t="b">
        <f t="shared" si="43"/>
        <v>1</v>
      </c>
      <c r="O299" s="16" t="b">
        <f t="shared" si="44"/>
        <v>0</v>
      </c>
      <c r="P299" s="21" t="b">
        <f t="shared" si="45"/>
        <v>0</v>
      </c>
      <c r="Q299" s="22" t="s">
        <v>8</v>
      </c>
      <c r="R299" s="11"/>
      <c r="S299" s="6"/>
      <c r="T299" s="6"/>
      <c r="U299" s="9"/>
      <c r="V299" s="9"/>
      <c r="W299" s="9"/>
      <c r="X299" s="19" t="s">
        <v>210</v>
      </c>
      <c r="Z299" s="6"/>
      <c r="AA299" s="6"/>
    </row>
    <row r="300" spans="1:27" ht="12.75">
      <c r="A300" s="1" t="s">
        <v>362</v>
      </c>
      <c r="B300" s="1" t="s">
        <v>363</v>
      </c>
      <c r="C300" s="18">
        <v>2</v>
      </c>
      <c r="D300" s="3">
        <v>57</v>
      </c>
      <c r="E300" s="8">
        <v>37</v>
      </c>
      <c r="F300" s="8">
        <v>-10</v>
      </c>
      <c r="G300" s="3">
        <v>10</v>
      </c>
      <c r="H300" s="18">
        <v>53</v>
      </c>
      <c r="I300" s="11">
        <v>2.9</v>
      </c>
      <c r="J300" s="11">
        <v>-0.3</v>
      </c>
      <c r="K300" s="7">
        <f t="shared" si="40"/>
        <v>8.5</v>
      </c>
      <c r="L300" s="7">
        <f t="shared" si="41"/>
        <v>2.9154759474226504</v>
      </c>
      <c r="M300" s="16" t="b">
        <f t="shared" si="42"/>
        <v>0</v>
      </c>
      <c r="N300" s="16" t="b">
        <f t="shared" si="43"/>
        <v>0</v>
      </c>
      <c r="O300" s="16" t="b">
        <f t="shared" si="44"/>
        <v>1</v>
      </c>
      <c r="P300" s="21" t="b">
        <f t="shared" si="45"/>
        <v>0</v>
      </c>
      <c r="Q300" s="22" t="s">
        <v>27</v>
      </c>
      <c r="R300" s="11"/>
      <c r="S300" s="6"/>
      <c r="T300" s="6"/>
      <c r="U300" s="9"/>
      <c r="V300" s="9"/>
      <c r="W300" s="9"/>
      <c r="X300" s="19" t="s">
        <v>210</v>
      </c>
      <c r="Z300" s="6"/>
      <c r="AA300" s="6"/>
    </row>
    <row r="301" spans="1:27" ht="12.75">
      <c r="A301" s="1" t="s">
        <v>364</v>
      </c>
      <c r="B301" s="1" t="s">
        <v>365</v>
      </c>
      <c r="C301" s="18">
        <v>4</v>
      </c>
      <c r="D301" s="3">
        <v>16</v>
      </c>
      <c r="E301" s="8">
        <v>13</v>
      </c>
      <c r="F301" s="8">
        <v>-16</v>
      </c>
      <c r="G301" s="3">
        <v>45</v>
      </c>
      <c r="H301" s="18">
        <v>21</v>
      </c>
      <c r="I301" s="11">
        <v>-20.3</v>
      </c>
      <c r="J301" s="11">
        <v>-9.2</v>
      </c>
      <c r="K301" s="7">
        <f t="shared" si="40"/>
        <v>496.73</v>
      </c>
      <c r="L301" s="7">
        <f t="shared" si="41"/>
        <v>22.287440409342658</v>
      </c>
      <c r="M301" s="16" t="b">
        <f t="shared" si="42"/>
        <v>1</v>
      </c>
      <c r="N301" s="16" t="b">
        <f t="shared" si="43"/>
        <v>0</v>
      </c>
      <c r="O301" s="16" t="b">
        <f t="shared" si="44"/>
        <v>0</v>
      </c>
      <c r="P301" s="21" t="b">
        <f t="shared" si="45"/>
        <v>0</v>
      </c>
      <c r="Q301" s="22" t="s">
        <v>27</v>
      </c>
      <c r="R301" s="11"/>
      <c r="S301" s="6"/>
      <c r="T301" s="6"/>
      <c r="U301" s="9"/>
      <c r="V301" s="9"/>
      <c r="W301" s="9"/>
      <c r="X301" s="19" t="s">
        <v>210</v>
      </c>
      <c r="Z301" s="6"/>
      <c r="AA301" s="6"/>
    </row>
    <row r="302" spans="1:27" ht="12.75">
      <c r="A302" s="1" t="s">
        <v>366</v>
      </c>
      <c r="B302" s="1" t="s">
        <v>367</v>
      </c>
      <c r="C302" s="18">
        <v>17</v>
      </c>
      <c r="D302" s="3">
        <v>28</v>
      </c>
      <c r="E302" s="8">
        <v>24</v>
      </c>
      <c r="F302" s="8" t="s">
        <v>2</v>
      </c>
      <c r="G302" s="3">
        <v>32</v>
      </c>
      <c r="H302" s="18">
        <v>46</v>
      </c>
      <c r="I302" s="11">
        <v>0.9</v>
      </c>
      <c r="J302" s="11">
        <v>-3.4</v>
      </c>
      <c r="K302" s="7">
        <f t="shared" si="40"/>
        <v>12.37</v>
      </c>
      <c r="L302" s="7">
        <f t="shared" si="41"/>
        <v>3.517101079013795</v>
      </c>
      <c r="M302" s="16" t="b">
        <f t="shared" si="42"/>
        <v>0</v>
      </c>
      <c r="N302" s="16" t="b">
        <f t="shared" si="43"/>
        <v>0</v>
      </c>
      <c r="O302" s="16" t="b">
        <f t="shared" si="44"/>
        <v>1</v>
      </c>
      <c r="P302" s="21" t="b">
        <f t="shared" si="45"/>
        <v>0</v>
      </c>
      <c r="Q302" s="22" t="s">
        <v>8</v>
      </c>
      <c r="R302" s="11"/>
      <c r="S302" s="6"/>
      <c r="T302" s="6"/>
      <c r="U302" s="9"/>
      <c r="V302" s="9"/>
      <c r="W302" s="9"/>
      <c r="X302" s="19" t="s">
        <v>210</v>
      </c>
      <c r="Z302" s="6"/>
      <c r="AA302" s="6"/>
    </row>
    <row r="303" spans="1:27" ht="12.75">
      <c r="A303" s="1" t="s">
        <v>368</v>
      </c>
      <c r="B303" s="1" t="s">
        <v>369</v>
      </c>
      <c r="C303" s="18">
        <v>5</v>
      </c>
      <c r="D303" s="3">
        <v>57</v>
      </c>
      <c r="E303" s="8">
        <v>54</v>
      </c>
      <c r="F303" s="8">
        <v>-23</v>
      </c>
      <c r="G303" s="3">
        <v>10</v>
      </c>
      <c r="H303" s="18">
        <v>58</v>
      </c>
      <c r="I303" s="11">
        <v>-7.2</v>
      </c>
      <c r="J303" s="11">
        <v>-3.8</v>
      </c>
      <c r="K303" s="7">
        <f t="shared" si="40"/>
        <v>66.28</v>
      </c>
      <c r="L303" s="7">
        <f t="shared" si="41"/>
        <v>8.141252974819048</v>
      </c>
      <c r="M303" s="16" t="b">
        <f t="shared" si="42"/>
        <v>1</v>
      </c>
      <c r="N303" s="16" t="b">
        <f t="shared" si="43"/>
        <v>0</v>
      </c>
      <c r="O303" s="16" t="b">
        <f t="shared" si="44"/>
        <v>0</v>
      </c>
      <c r="P303" s="21" t="b">
        <f t="shared" si="45"/>
        <v>0</v>
      </c>
      <c r="Q303" s="22" t="s">
        <v>8</v>
      </c>
      <c r="R303" s="11"/>
      <c r="S303" s="6"/>
      <c r="T303" s="6"/>
      <c r="U303" s="9"/>
      <c r="V303" s="9"/>
      <c r="W303" s="9"/>
      <c r="X303" s="19" t="s">
        <v>210</v>
      </c>
      <c r="Z303" s="6"/>
      <c r="AA303" s="6"/>
    </row>
    <row r="304" spans="1:27" ht="12.75">
      <c r="A304" s="1" t="s">
        <v>370</v>
      </c>
      <c r="B304" s="1" t="s">
        <v>371</v>
      </c>
      <c r="C304" s="18">
        <v>7</v>
      </c>
      <c r="D304" s="3">
        <v>23</v>
      </c>
      <c r="E304" s="8">
        <v>35</v>
      </c>
      <c r="F304" s="8" t="s">
        <v>2</v>
      </c>
      <c r="G304" s="3">
        <v>25</v>
      </c>
      <c r="H304" s="18">
        <v>38</v>
      </c>
      <c r="I304" s="11">
        <v>-27</v>
      </c>
      <c r="J304" s="11">
        <v>-15.9</v>
      </c>
      <c r="K304" s="7">
        <f t="shared" si="40"/>
        <v>981.81</v>
      </c>
      <c r="L304" s="7">
        <f t="shared" si="41"/>
        <v>31.333847513511646</v>
      </c>
      <c r="M304" s="16" t="b">
        <f t="shared" si="42"/>
        <v>1</v>
      </c>
      <c r="N304" s="16" t="b">
        <f t="shared" si="43"/>
        <v>0</v>
      </c>
      <c r="O304" s="16" t="b">
        <f t="shared" si="44"/>
        <v>0</v>
      </c>
      <c r="P304" s="21" t="b">
        <f t="shared" si="45"/>
        <v>0</v>
      </c>
      <c r="Q304" s="22" t="s">
        <v>8</v>
      </c>
      <c r="R304" s="11"/>
      <c r="S304" s="6"/>
      <c r="T304" s="6"/>
      <c r="U304" s="9"/>
      <c r="V304" s="9"/>
      <c r="W304" s="9"/>
      <c r="X304" s="19" t="s">
        <v>210</v>
      </c>
      <c r="Z304" s="6"/>
      <c r="AA304" s="6"/>
    </row>
    <row r="305" spans="1:27" ht="12.75">
      <c r="A305" s="1" t="s">
        <v>372</v>
      </c>
      <c r="B305" s="1" t="s">
        <v>373</v>
      </c>
      <c r="C305" s="18">
        <v>0</v>
      </c>
      <c r="D305" s="3">
        <v>30</v>
      </c>
      <c r="E305" s="8">
        <v>11</v>
      </c>
      <c r="F305" s="8" t="s">
        <v>2</v>
      </c>
      <c r="G305" s="3">
        <v>5</v>
      </c>
      <c r="H305" s="18">
        <v>24</v>
      </c>
      <c r="I305" s="11">
        <v>-12.3</v>
      </c>
      <c r="J305" s="11">
        <v>-8.7</v>
      </c>
      <c r="K305" s="7">
        <f t="shared" si="40"/>
        <v>226.98000000000002</v>
      </c>
      <c r="L305" s="7">
        <f t="shared" si="41"/>
        <v>15.065855435387665</v>
      </c>
      <c r="M305" s="16" t="b">
        <f t="shared" si="42"/>
        <v>1</v>
      </c>
      <c r="N305" s="16" t="b">
        <f t="shared" si="43"/>
        <v>0</v>
      </c>
      <c r="O305" s="16" t="b">
        <f t="shared" si="44"/>
        <v>0</v>
      </c>
      <c r="P305" s="21" t="b">
        <f t="shared" si="45"/>
        <v>0</v>
      </c>
      <c r="Q305" s="22" t="s">
        <v>12</v>
      </c>
      <c r="R305" s="11"/>
      <c r="S305" s="6"/>
      <c r="T305" s="6"/>
      <c r="U305" s="9"/>
      <c r="V305" s="9"/>
      <c r="W305" s="9"/>
      <c r="X305" s="19" t="s">
        <v>210</v>
      </c>
      <c r="Z305" s="6"/>
      <c r="AA305" s="6"/>
    </row>
    <row r="306" spans="1:27" ht="12.75">
      <c r="A306" s="1" t="s">
        <v>374</v>
      </c>
      <c r="B306" s="1" t="s">
        <v>375</v>
      </c>
      <c r="C306" s="18">
        <v>4</v>
      </c>
      <c r="D306" s="3">
        <v>58</v>
      </c>
      <c r="E306" s="8">
        <v>46</v>
      </c>
      <c r="F306" s="8">
        <v>-21</v>
      </c>
      <c r="G306" s="3">
        <v>34</v>
      </c>
      <c r="H306" s="18">
        <v>12</v>
      </c>
      <c r="I306" s="11">
        <v>-2.8</v>
      </c>
      <c r="J306" s="11">
        <v>11.2</v>
      </c>
      <c r="K306" s="7">
        <f t="shared" si="40"/>
        <v>133.27999999999997</v>
      </c>
      <c r="L306" s="7">
        <f t="shared" si="41"/>
        <v>11.544695751729448</v>
      </c>
      <c r="M306" s="16" t="b">
        <f t="shared" si="42"/>
        <v>0</v>
      </c>
      <c r="N306" s="16" t="b">
        <f t="shared" si="43"/>
        <v>1</v>
      </c>
      <c r="O306" s="16" t="b">
        <f t="shared" si="44"/>
        <v>0</v>
      </c>
      <c r="P306" s="21" t="b">
        <f t="shared" si="45"/>
        <v>0</v>
      </c>
      <c r="Q306" s="22" t="s">
        <v>12</v>
      </c>
      <c r="R306" s="11"/>
      <c r="S306" s="6"/>
      <c r="T306" s="6"/>
      <c r="U306" s="9"/>
      <c r="V306" s="9"/>
      <c r="W306" s="9"/>
      <c r="X306" s="19" t="s">
        <v>210</v>
      </c>
      <c r="Z306" s="6"/>
      <c r="AA306" s="6"/>
    </row>
    <row r="307" spans="1:27" ht="12.75">
      <c r="A307" s="1" t="s">
        <v>376</v>
      </c>
      <c r="B307" s="1" t="s">
        <v>109</v>
      </c>
      <c r="C307" s="18">
        <v>23</v>
      </c>
      <c r="D307" s="3">
        <v>47</v>
      </c>
      <c r="E307" s="8">
        <v>24</v>
      </c>
      <c r="F307" s="8" t="s">
        <v>2</v>
      </c>
      <c r="G307" s="3">
        <v>23</v>
      </c>
      <c r="H307" s="18">
        <v>22</v>
      </c>
      <c r="I307" s="11">
        <v>-14.7</v>
      </c>
      <c r="J307" s="11">
        <v>-0.1</v>
      </c>
      <c r="K307" s="7">
        <f t="shared" si="40"/>
        <v>216.09999999999997</v>
      </c>
      <c r="L307" s="7">
        <f t="shared" si="41"/>
        <v>14.700340132119392</v>
      </c>
      <c r="M307" s="16" t="b">
        <f t="shared" si="42"/>
        <v>1</v>
      </c>
      <c r="N307" s="16" t="b">
        <f t="shared" si="43"/>
        <v>0</v>
      </c>
      <c r="O307" s="16" t="b">
        <f t="shared" si="44"/>
        <v>0</v>
      </c>
      <c r="P307" s="21" t="b">
        <f t="shared" si="45"/>
        <v>0</v>
      </c>
      <c r="Q307" s="22" t="s">
        <v>27</v>
      </c>
      <c r="R307" s="11"/>
      <c r="S307" s="6"/>
      <c r="T307" s="6"/>
      <c r="U307" s="9"/>
      <c r="V307" s="9"/>
      <c r="W307" s="9"/>
      <c r="X307" s="19" t="s">
        <v>210</v>
      </c>
      <c r="Z307" s="6"/>
      <c r="AA307" s="6"/>
    </row>
    <row r="308" spans="1:27" ht="12.75">
      <c r="A308" s="1" t="s">
        <v>377</v>
      </c>
      <c r="B308" s="1" t="s">
        <v>378</v>
      </c>
      <c r="C308" s="18">
        <v>5</v>
      </c>
      <c r="D308" s="3">
        <v>11</v>
      </c>
      <c r="E308" s="8">
        <v>12</v>
      </c>
      <c r="F308" s="8">
        <v>-9</v>
      </c>
      <c r="G308" s="3">
        <v>23</v>
      </c>
      <c r="H308" s="18">
        <v>32</v>
      </c>
      <c r="I308" s="11">
        <v>-11.2</v>
      </c>
      <c r="J308" s="11">
        <v>-56.6</v>
      </c>
      <c r="K308" s="7">
        <f t="shared" si="40"/>
        <v>3329</v>
      </c>
      <c r="L308" s="7">
        <f t="shared" si="41"/>
        <v>57.697486947006624</v>
      </c>
      <c r="M308" s="16" t="b">
        <f t="shared" si="42"/>
        <v>1</v>
      </c>
      <c r="N308" s="16" t="b">
        <f t="shared" si="43"/>
        <v>0</v>
      </c>
      <c r="O308" s="16" t="b">
        <f t="shared" si="44"/>
        <v>0</v>
      </c>
      <c r="P308" s="21" t="b">
        <f t="shared" si="45"/>
        <v>0</v>
      </c>
      <c r="Q308" s="22" t="s">
        <v>8</v>
      </c>
      <c r="R308" s="11"/>
      <c r="S308" s="6"/>
      <c r="T308" s="6"/>
      <c r="U308" s="9"/>
      <c r="V308" s="9"/>
      <c r="W308" s="9"/>
      <c r="X308" s="19" t="s">
        <v>210</v>
      </c>
      <c r="Z308" s="6"/>
      <c r="AA308" s="6"/>
    </row>
    <row r="309" spans="1:27" ht="12.75">
      <c r="A309" s="1" t="s">
        <v>379</v>
      </c>
      <c r="B309" s="1" t="s">
        <v>380</v>
      </c>
      <c r="C309" s="18">
        <v>7</v>
      </c>
      <c r="D309" s="3">
        <v>9</v>
      </c>
      <c r="E309" s="8">
        <v>12</v>
      </c>
      <c r="F309" s="8" t="s">
        <v>2</v>
      </c>
      <c r="G309" s="3">
        <v>36</v>
      </c>
      <c r="H309" s="18">
        <v>11</v>
      </c>
      <c r="I309" s="11">
        <v>0.8</v>
      </c>
      <c r="J309" s="11">
        <v>3.7</v>
      </c>
      <c r="K309" s="7">
        <f t="shared" si="40"/>
        <v>14.330000000000002</v>
      </c>
      <c r="L309" s="7">
        <f t="shared" si="41"/>
        <v>3.78549864614954</v>
      </c>
      <c r="M309" s="16" t="b">
        <f t="shared" si="42"/>
        <v>0</v>
      </c>
      <c r="N309" s="16" t="b">
        <f t="shared" si="43"/>
        <v>0</v>
      </c>
      <c r="O309" s="16" t="b">
        <f t="shared" si="44"/>
        <v>0</v>
      </c>
      <c r="P309" s="21" t="b">
        <f t="shared" si="45"/>
        <v>1</v>
      </c>
      <c r="Q309" s="22" t="s">
        <v>75</v>
      </c>
      <c r="R309" s="11"/>
      <c r="S309" s="6"/>
      <c r="T309" s="6"/>
      <c r="U309" s="9"/>
      <c r="V309" s="9"/>
      <c r="W309" s="9"/>
      <c r="X309" s="19" t="s">
        <v>210</v>
      </c>
      <c r="Z309" s="6"/>
      <c r="AA309" s="6"/>
    </row>
    <row r="310" spans="1:27" ht="12.75">
      <c r="A310" s="1" t="s">
        <v>381</v>
      </c>
      <c r="B310" s="1" t="s">
        <v>198</v>
      </c>
      <c r="C310" s="18">
        <v>6</v>
      </c>
      <c r="D310" s="3">
        <v>50</v>
      </c>
      <c r="E310" s="8">
        <v>0</v>
      </c>
      <c r="F310" s="8" t="s">
        <v>2</v>
      </c>
      <c r="G310" s="3">
        <v>38</v>
      </c>
      <c r="H310" s="18">
        <v>2</v>
      </c>
      <c r="I310" s="11">
        <v>-1.4</v>
      </c>
      <c r="J310" s="11">
        <v>-6.2</v>
      </c>
      <c r="K310" s="7">
        <f t="shared" si="40"/>
        <v>40.400000000000006</v>
      </c>
      <c r="L310" s="7">
        <f t="shared" si="41"/>
        <v>6.356099432828282</v>
      </c>
      <c r="M310" s="16" t="b">
        <f t="shared" si="42"/>
        <v>1</v>
      </c>
      <c r="N310" s="16" t="b">
        <f t="shared" si="43"/>
        <v>0</v>
      </c>
      <c r="O310" s="16" t="b">
        <f t="shared" si="44"/>
        <v>0</v>
      </c>
      <c r="P310" s="21" t="b">
        <f t="shared" si="45"/>
        <v>0</v>
      </c>
      <c r="Q310" s="22" t="s">
        <v>12</v>
      </c>
      <c r="R310" s="11"/>
      <c r="S310" s="6"/>
      <c r="T310" s="6"/>
      <c r="U310" s="9"/>
      <c r="V310" s="9"/>
      <c r="W310" s="9"/>
      <c r="X310" s="19" t="s">
        <v>210</v>
      </c>
      <c r="Z310" s="6"/>
      <c r="AA310" s="6"/>
    </row>
    <row r="311" spans="1:27" ht="12.75">
      <c r="A311" s="1" t="s">
        <v>382</v>
      </c>
      <c r="B311" s="1" t="s">
        <v>383</v>
      </c>
      <c r="C311" s="18">
        <v>9</v>
      </c>
      <c r="D311" s="3">
        <v>46</v>
      </c>
      <c r="E311" s="8">
        <v>49</v>
      </c>
      <c r="F311" s="8" t="s">
        <v>2</v>
      </c>
      <c r="G311" s="3">
        <v>2</v>
      </c>
      <c r="H311" s="18">
        <v>45</v>
      </c>
      <c r="I311" s="11">
        <v>10.7</v>
      </c>
      <c r="J311" s="11">
        <v>6.1</v>
      </c>
      <c r="K311" s="7">
        <f t="shared" si="40"/>
        <v>151.7</v>
      </c>
      <c r="L311" s="7">
        <f t="shared" si="41"/>
        <v>12.31665539016173</v>
      </c>
      <c r="M311" s="16" t="b">
        <f t="shared" si="42"/>
        <v>0</v>
      </c>
      <c r="N311" s="16" t="b">
        <f t="shared" si="43"/>
        <v>0</v>
      </c>
      <c r="O311" s="16" t="b">
        <f t="shared" si="44"/>
        <v>0</v>
      </c>
      <c r="P311" s="21" t="b">
        <f t="shared" si="45"/>
        <v>1</v>
      </c>
      <c r="Q311" s="22" t="s">
        <v>20</v>
      </c>
      <c r="R311" s="11"/>
      <c r="S311" s="6"/>
      <c r="T311" s="6"/>
      <c r="U311" s="9"/>
      <c r="V311" s="9"/>
      <c r="W311" s="9"/>
      <c r="X311" s="19" t="s">
        <v>210</v>
      </c>
      <c r="Z311" s="6"/>
      <c r="AA311" s="6"/>
    </row>
    <row r="312" spans="1:27" ht="12.75">
      <c r="A312" s="1" t="s">
        <v>384</v>
      </c>
      <c r="B312" s="1" t="s">
        <v>385</v>
      </c>
      <c r="C312" s="18">
        <v>10</v>
      </c>
      <c r="D312" s="3">
        <v>39</v>
      </c>
      <c r="E312" s="8">
        <v>23</v>
      </c>
      <c r="F312" s="8">
        <v>-27</v>
      </c>
      <c r="G312" s="3">
        <v>54</v>
      </c>
      <c r="H312" s="18">
        <v>40</v>
      </c>
      <c r="I312" s="11">
        <v>4.8</v>
      </c>
      <c r="J312" s="11">
        <v>21.4</v>
      </c>
      <c r="K312" s="7">
        <f t="shared" si="40"/>
        <v>480.99999999999994</v>
      </c>
      <c r="L312" s="7">
        <f t="shared" si="41"/>
        <v>21.93171219946131</v>
      </c>
      <c r="M312" s="16" t="b">
        <f t="shared" si="42"/>
        <v>0</v>
      </c>
      <c r="N312" s="16" t="b">
        <f t="shared" si="43"/>
        <v>0</v>
      </c>
      <c r="O312" s="16" t="b">
        <f t="shared" si="44"/>
        <v>0</v>
      </c>
      <c r="P312" s="21" t="b">
        <f t="shared" si="45"/>
        <v>1</v>
      </c>
      <c r="Q312" s="22" t="s">
        <v>27</v>
      </c>
      <c r="R312" s="11"/>
      <c r="S312" s="6"/>
      <c r="T312" s="6"/>
      <c r="U312" s="9"/>
      <c r="V312" s="9"/>
      <c r="W312" s="9"/>
      <c r="X312" s="19" t="s">
        <v>210</v>
      </c>
      <c r="Z312" s="6"/>
      <c r="AA312" s="6"/>
    </row>
    <row r="313" spans="1:27" ht="12.75">
      <c r="A313" s="1" t="s">
        <v>386</v>
      </c>
      <c r="B313" s="1" t="s">
        <v>387</v>
      </c>
      <c r="C313" s="18">
        <v>11</v>
      </c>
      <c r="D313" s="3">
        <v>31</v>
      </c>
      <c r="E313" s="8">
        <v>0</v>
      </c>
      <c r="F313" s="8" t="s">
        <v>2</v>
      </c>
      <c r="G313" s="3">
        <v>28</v>
      </c>
      <c r="H313" s="18">
        <v>7</v>
      </c>
      <c r="I313" s="11">
        <v>-2.1</v>
      </c>
      <c r="J313" s="11">
        <v>14.1</v>
      </c>
      <c r="K313" s="7">
        <f t="shared" si="40"/>
        <v>203.22</v>
      </c>
      <c r="L313" s="7">
        <f t="shared" si="41"/>
        <v>14.255525244620067</v>
      </c>
      <c r="M313" s="16" t="b">
        <f t="shared" si="42"/>
        <v>0</v>
      </c>
      <c r="N313" s="16" t="b">
        <f t="shared" si="43"/>
        <v>1</v>
      </c>
      <c r="O313" s="16" t="b">
        <f t="shared" si="44"/>
        <v>0</v>
      </c>
      <c r="P313" s="21" t="b">
        <f t="shared" si="45"/>
        <v>0</v>
      </c>
      <c r="Q313" s="22" t="s">
        <v>92</v>
      </c>
      <c r="R313" s="11"/>
      <c r="S313" s="6"/>
      <c r="T313" s="6"/>
      <c r="U313" s="9"/>
      <c r="V313" s="9"/>
      <c r="W313" s="9"/>
      <c r="X313" s="19" t="s">
        <v>210</v>
      </c>
      <c r="Z313" s="6"/>
      <c r="AA313" s="6"/>
    </row>
    <row r="314" spans="1:27" ht="12.75">
      <c r="A314" s="1" t="s">
        <v>388</v>
      </c>
      <c r="B314" s="1" t="s">
        <v>389</v>
      </c>
      <c r="C314" s="18">
        <v>12</v>
      </c>
      <c r="D314" s="3">
        <v>59</v>
      </c>
      <c r="E314" s="8">
        <v>41</v>
      </c>
      <c r="F314" s="8">
        <v>-14</v>
      </c>
      <c r="G314" s="3">
        <v>58</v>
      </c>
      <c r="H314" s="18">
        <v>2</v>
      </c>
      <c r="I314" s="11">
        <v>-0.4</v>
      </c>
      <c r="J314" s="11">
        <v>-9.8</v>
      </c>
      <c r="K314" s="7">
        <f t="shared" si="40"/>
        <v>96.20000000000002</v>
      </c>
      <c r="L314" s="7">
        <f t="shared" si="41"/>
        <v>9.808159868191384</v>
      </c>
      <c r="M314" s="16" t="b">
        <f t="shared" si="42"/>
        <v>1</v>
      </c>
      <c r="N314" s="16" t="b">
        <f t="shared" si="43"/>
        <v>0</v>
      </c>
      <c r="O314" s="16" t="b">
        <f t="shared" si="44"/>
        <v>0</v>
      </c>
      <c r="P314" s="21" t="b">
        <f t="shared" si="45"/>
        <v>0</v>
      </c>
      <c r="Q314" s="22" t="s">
        <v>27</v>
      </c>
      <c r="R314" s="11"/>
      <c r="S314" s="6"/>
      <c r="T314" s="6"/>
      <c r="U314" s="9"/>
      <c r="V314" s="9"/>
      <c r="W314" s="9"/>
      <c r="X314" s="19" t="s">
        <v>210</v>
      </c>
      <c r="Z314" s="6"/>
      <c r="AA314" s="6"/>
    </row>
    <row r="315" spans="1:27" ht="12.75">
      <c r="A315" s="1" t="s">
        <v>390</v>
      </c>
      <c r="B315" s="1" t="s">
        <v>391</v>
      </c>
      <c r="C315" s="18">
        <v>12</v>
      </c>
      <c r="D315" s="3">
        <v>34</v>
      </c>
      <c r="E315" s="8">
        <v>12</v>
      </c>
      <c r="F315" s="8" t="s">
        <v>2</v>
      </c>
      <c r="G315" s="3">
        <v>39</v>
      </c>
      <c r="H315" s="18">
        <v>34</v>
      </c>
      <c r="I315" s="11">
        <v>21.4</v>
      </c>
      <c r="J315" s="11">
        <v>-55</v>
      </c>
      <c r="K315" s="7">
        <f t="shared" si="40"/>
        <v>3482.96</v>
      </c>
      <c r="L315" s="7">
        <f t="shared" si="41"/>
        <v>59.01660783203318</v>
      </c>
      <c r="M315" s="16" t="b">
        <f t="shared" si="42"/>
        <v>0</v>
      </c>
      <c r="N315" s="16" t="b">
        <f t="shared" si="43"/>
        <v>0</v>
      </c>
      <c r="O315" s="16" t="b">
        <f t="shared" si="44"/>
        <v>1</v>
      </c>
      <c r="P315" s="21" t="b">
        <f t="shared" si="45"/>
        <v>0</v>
      </c>
      <c r="Q315" s="22"/>
      <c r="R315" s="11"/>
      <c r="S315" s="6"/>
      <c r="T315" s="6"/>
      <c r="U315" s="9"/>
      <c r="V315" s="9"/>
      <c r="W315" s="9"/>
      <c r="X315" s="19" t="s">
        <v>210</v>
      </c>
      <c r="Z315" s="6"/>
      <c r="AA315" s="6"/>
    </row>
    <row r="316" spans="1:27" ht="12.75">
      <c r="A316" s="1" t="s">
        <v>392</v>
      </c>
      <c r="B316" s="1" t="s">
        <v>393</v>
      </c>
      <c r="C316" s="18">
        <v>2</v>
      </c>
      <c r="D316" s="3">
        <v>55</v>
      </c>
      <c r="E316" s="8">
        <v>42</v>
      </c>
      <c r="F316" s="8">
        <v>-14</v>
      </c>
      <c r="G316" s="3">
        <v>14</v>
      </c>
      <c r="H316" s="18">
        <v>15</v>
      </c>
      <c r="I316" s="11">
        <v>-105.7</v>
      </c>
      <c r="J316" s="11">
        <v>34.8</v>
      </c>
      <c r="K316" s="7">
        <f t="shared" si="40"/>
        <v>12383.529999999999</v>
      </c>
      <c r="L316" s="7">
        <f t="shared" si="41"/>
        <v>111.28131020077001</v>
      </c>
      <c r="M316" s="16" t="b">
        <f t="shared" si="42"/>
        <v>0</v>
      </c>
      <c r="N316" s="16" t="b">
        <f t="shared" si="43"/>
        <v>1</v>
      </c>
      <c r="O316" s="16" t="b">
        <f t="shared" si="44"/>
        <v>0</v>
      </c>
      <c r="P316" s="21" t="b">
        <f t="shared" si="45"/>
        <v>0</v>
      </c>
      <c r="Q316" s="22" t="s">
        <v>27</v>
      </c>
      <c r="R316" s="11"/>
      <c r="S316" s="6"/>
      <c r="T316" s="6"/>
      <c r="U316" s="9"/>
      <c r="V316" s="9"/>
      <c r="W316" s="9"/>
      <c r="X316" s="19" t="s">
        <v>210</v>
      </c>
      <c r="Z316" s="6"/>
      <c r="AA316" s="6"/>
    </row>
    <row r="317" spans="1:27" ht="12.75">
      <c r="A317" s="1" t="s">
        <v>394</v>
      </c>
      <c r="B317" s="1" t="s">
        <v>395</v>
      </c>
      <c r="C317" s="18">
        <v>11</v>
      </c>
      <c r="D317" s="3">
        <v>26</v>
      </c>
      <c r="E317" s="8">
        <v>15</v>
      </c>
      <c r="F317" s="8" t="s">
        <v>2</v>
      </c>
      <c r="G317" s="3">
        <v>52</v>
      </c>
      <c r="H317" s="18">
        <v>7</v>
      </c>
      <c r="I317" s="11">
        <v>5.5</v>
      </c>
      <c r="J317" s="11">
        <v>9.2</v>
      </c>
      <c r="K317" s="7">
        <f t="shared" si="40"/>
        <v>114.88999999999999</v>
      </c>
      <c r="L317" s="7">
        <f t="shared" si="41"/>
        <v>10.718675291284832</v>
      </c>
      <c r="M317" s="16" t="b">
        <f t="shared" si="42"/>
        <v>0</v>
      </c>
      <c r="N317" s="16" t="b">
        <f t="shared" si="43"/>
        <v>0</v>
      </c>
      <c r="O317" s="16" t="b">
        <f t="shared" si="44"/>
        <v>0</v>
      </c>
      <c r="P317" s="21" t="b">
        <f t="shared" si="45"/>
        <v>1</v>
      </c>
      <c r="Q317" s="22" t="s">
        <v>8</v>
      </c>
      <c r="R317" s="11"/>
      <c r="S317" s="6"/>
      <c r="T317" s="6"/>
      <c r="U317" s="9"/>
      <c r="V317" s="9"/>
      <c r="W317" s="9"/>
      <c r="X317" s="19" t="s">
        <v>210</v>
      </c>
      <c r="Z317" s="6"/>
      <c r="AA317" s="6"/>
    </row>
    <row r="318" spans="1:27" ht="12.75">
      <c r="A318" s="1" t="s">
        <v>396</v>
      </c>
      <c r="B318" s="1" t="s">
        <v>397</v>
      </c>
      <c r="C318" s="18">
        <v>2</v>
      </c>
      <c r="D318" s="3">
        <v>39</v>
      </c>
      <c r="E318" s="8">
        <v>14</v>
      </c>
      <c r="F318" s="8" t="s">
        <v>2</v>
      </c>
      <c r="G318" s="3">
        <v>5</v>
      </c>
      <c r="H318" s="18">
        <v>55</v>
      </c>
      <c r="I318" s="11">
        <v>19</v>
      </c>
      <c r="J318" s="11">
        <v>139</v>
      </c>
      <c r="K318" s="7">
        <f t="shared" si="40"/>
        <v>19682</v>
      </c>
      <c r="L318" s="7">
        <f t="shared" si="41"/>
        <v>140.29255147726127</v>
      </c>
      <c r="M318" s="16" t="b">
        <f t="shared" si="42"/>
        <v>0</v>
      </c>
      <c r="N318" s="16" t="b">
        <f t="shared" si="43"/>
        <v>0</v>
      </c>
      <c r="O318" s="16" t="b">
        <f t="shared" si="44"/>
        <v>0</v>
      </c>
      <c r="P318" s="21" t="b">
        <f t="shared" si="45"/>
        <v>1</v>
      </c>
      <c r="Q318" s="22" t="s">
        <v>398</v>
      </c>
      <c r="R318" s="11"/>
      <c r="S318" s="6"/>
      <c r="T318" s="6"/>
      <c r="U318" s="9"/>
      <c r="V318" s="9"/>
      <c r="W318" s="9"/>
      <c r="X318" s="19" t="s">
        <v>210</v>
      </c>
      <c r="Z318" s="6"/>
      <c r="AA318" s="6"/>
    </row>
    <row r="319" spans="1:27" ht="12.75">
      <c r="A319" s="1" t="s">
        <v>399</v>
      </c>
      <c r="B319" s="1" t="s">
        <v>400</v>
      </c>
      <c r="C319" s="18">
        <v>14</v>
      </c>
      <c r="D319" s="3">
        <v>4</v>
      </c>
      <c r="E319" s="8">
        <v>3</v>
      </c>
      <c r="F319" s="8">
        <v>-14</v>
      </c>
      <c r="G319" s="3">
        <v>37</v>
      </c>
      <c r="H319" s="18">
        <v>49</v>
      </c>
      <c r="I319" s="11">
        <v>-48</v>
      </c>
      <c r="J319" s="11">
        <v>-39</v>
      </c>
      <c r="K319" s="7">
        <f t="shared" si="40"/>
        <v>3825</v>
      </c>
      <c r="L319" s="7">
        <f t="shared" si="41"/>
        <v>61.84658438426491</v>
      </c>
      <c r="M319" s="16" t="b">
        <f t="shared" si="42"/>
        <v>1</v>
      </c>
      <c r="N319" s="16" t="b">
        <f t="shared" si="43"/>
        <v>0</v>
      </c>
      <c r="O319" s="16" t="b">
        <f t="shared" si="44"/>
        <v>0</v>
      </c>
      <c r="P319" s="21" t="b">
        <f t="shared" si="45"/>
        <v>0</v>
      </c>
      <c r="Q319" s="22" t="s">
        <v>398</v>
      </c>
      <c r="R319" s="11"/>
      <c r="S319" s="6"/>
      <c r="T319" s="6"/>
      <c r="U319" s="9"/>
      <c r="V319" s="9"/>
      <c r="W319" s="9"/>
      <c r="X319" s="19" t="s">
        <v>210</v>
      </c>
      <c r="Z319" s="6"/>
      <c r="AA319" s="6"/>
    </row>
    <row r="320" spans="1:27" ht="12.75">
      <c r="A320" s="1" t="s">
        <v>401</v>
      </c>
      <c r="B320" s="1" t="s">
        <v>33</v>
      </c>
      <c r="C320" s="18">
        <v>14</v>
      </c>
      <c r="D320" s="3">
        <v>6</v>
      </c>
      <c r="E320" s="8">
        <v>34</v>
      </c>
      <c r="F320" s="8">
        <v>-5</v>
      </c>
      <c r="G320" s="3">
        <v>27</v>
      </c>
      <c r="H320" s="18">
        <v>43</v>
      </c>
      <c r="I320" s="11">
        <v>-31.7</v>
      </c>
      <c r="J320" s="11">
        <v>12.6</v>
      </c>
      <c r="K320" s="7">
        <f t="shared" si="40"/>
        <v>1163.65</v>
      </c>
      <c r="L320" s="7">
        <f t="shared" si="41"/>
        <v>34.11231449198368</v>
      </c>
      <c r="M320" s="16" t="b">
        <f t="shared" si="42"/>
        <v>0</v>
      </c>
      <c r="N320" s="16" t="b">
        <f t="shared" si="43"/>
        <v>1</v>
      </c>
      <c r="O320" s="16" t="b">
        <f t="shared" si="44"/>
        <v>0</v>
      </c>
      <c r="P320" s="21" t="b">
        <f t="shared" si="45"/>
        <v>0</v>
      </c>
      <c r="Q320" s="22"/>
      <c r="R320" s="11"/>
      <c r="S320" s="6"/>
      <c r="T320" s="6"/>
      <c r="U320" s="9"/>
      <c r="V320" s="9"/>
      <c r="W320" s="9"/>
      <c r="X320" s="19" t="s">
        <v>210</v>
      </c>
      <c r="Z320" s="6"/>
      <c r="AA320" s="6"/>
    </row>
    <row r="321" spans="1:27" ht="12.75">
      <c r="A321" s="1" t="s">
        <v>402</v>
      </c>
      <c r="B321" s="1" t="s">
        <v>403</v>
      </c>
      <c r="C321" s="18">
        <v>14</v>
      </c>
      <c r="D321" s="3">
        <v>8</v>
      </c>
      <c r="E321" s="8">
        <v>29</v>
      </c>
      <c r="F321" s="8" t="s">
        <v>2</v>
      </c>
      <c r="G321" s="3">
        <v>3</v>
      </c>
      <c r="H321" s="18">
        <v>27</v>
      </c>
      <c r="I321" s="11">
        <v>-0.9</v>
      </c>
      <c r="J321" s="11">
        <v>5.6</v>
      </c>
      <c r="K321" s="7">
        <f t="shared" si="40"/>
        <v>32.169999999999995</v>
      </c>
      <c r="L321" s="7">
        <f t="shared" si="41"/>
        <v>5.671860364994893</v>
      </c>
      <c r="M321" s="16" t="b">
        <f t="shared" si="42"/>
        <v>0</v>
      </c>
      <c r="N321" s="16" t="b">
        <f t="shared" si="43"/>
        <v>1</v>
      </c>
      <c r="O321" s="16" t="b">
        <f t="shared" si="44"/>
        <v>0</v>
      </c>
      <c r="P321" s="21" t="b">
        <f t="shared" si="45"/>
        <v>0</v>
      </c>
      <c r="Q321" s="22" t="s">
        <v>27</v>
      </c>
      <c r="R321" s="11"/>
      <c r="S321" s="6"/>
      <c r="T321" s="6"/>
      <c r="U321" s="9"/>
      <c r="V321" s="9"/>
      <c r="W321" s="9"/>
      <c r="X321" s="19" t="s">
        <v>210</v>
      </c>
      <c r="Z321" s="6"/>
      <c r="AA321" s="6"/>
    </row>
    <row r="322" spans="1:27" ht="12.75">
      <c r="A322" s="1" t="s">
        <v>404</v>
      </c>
      <c r="B322" s="1" t="s">
        <v>405</v>
      </c>
      <c r="C322" s="18">
        <v>14</v>
      </c>
      <c r="D322" s="3">
        <v>26</v>
      </c>
      <c r="E322" s="8">
        <v>17</v>
      </c>
      <c r="F322" s="8" t="s">
        <v>2</v>
      </c>
      <c r="G322" s="3">
        <v>14</v>
      </c>
      <c r="H322" s="18">
        <v>48</v>
      </c>
      <c r="I322" s="11">
        <v>0.9</v>
      </c>
      <c r="J322" s="11">
        <v>7.2</v>
      </c>
      <c r="K322" s="7">
        <f aca="true" t="shared" si="46" ref="K322:K385">SUMSQ(I322,J322)</f>
        <v>52.650000000000006</v>
      </c>
      <c r="L322" s="7">
        <f aca="true" t="shared" si="47" ref="L322:L385">SQRT(K322)</f>
        <v>7.256031973468695</v>
      </c>
      <c r="M322" s="16" t="b">
        <f aca="true" t="shared" si="48" ref="M322:M385">AND(I322&lt;0,J322&lt;0,(ISNUMBER(I322)),(ISNUMBER(J322)))</f>
        <v>0</v>
      </c>
      <c r="N322" s="16" t="b">
        <f aca="true" t="shared" si="49" ref="N322:N385">AND(I322&lt;0,J322&gt;0,(ISNUMBER(I322)),(ISNUMBER(J322)))</f>
        <v>0</v>
      </c>
      <c r="O322" s="16" t="b">
        <f aca="true" t="shared" si="50" ref="O322:O385">AND(I322&gt;0,J322&lt;0,(ISNUMBER(I322)),(ISNUMBER(J322)))</f>
        <v>0</v>
      </c>
      <c r="P322" s="21" t="b">
        <f aca="true" t="shared" si="51" ref="P322:P385">AND(I322&gt;0,J322&gt;0,(ISNUMBER(I322)),(ISNUMBER(J322)))</f>
        <v>1</v>
      </c>
      <c r="Q322" s="22" t="s">
        <v>8</v>
      </c>
      <c r="R322" s="11"/>
      <c r="S322" s="6"/>
      <c r="T322" s="6"/>
      <c r="U322" s="9"/>
      <c r="V322" s="9"/>
      <c r="W322" s="9"/>
      <c r="X322" s="19" t="s">
        <v>210</v>
      </c>
      <c r="Z322" s="6"/>
      <c r="AA322" s="6"/>
    </row>
    <row r="323" spans="1:27" ht="12.75">
      <c r="A323" s="1" t="s">
        <v>406</v>
      </c>
      <c r="B323" s="1" t="s">
        <v>81</v>
      </c>
      <c r="C323" s="18">
        <v>12</v>
      </c>
      <c r="D323" s="3">
        <v>24</v>
      </c>
      <c r="E323" s="8">
        <v>1</v>
      </c>
      <c r="F323" s="8" t="s">
        <v>2</v>
      </c>
      <c r="G323" s="3">
        <v>46</v>
      </c>
      <c r="H323" s="18">
        <v>39</v>
      </c>
      <c r="I323" s="11">
        <v>1.8</v>
      </c>
      <c r="J323" s="11">
        <v>-1.6</v>
      </c>
      <c r="K323" s="7">
        <f t="shared" si="46"/>
        <v>5.800000000000001</v>
      </c>
      <c r="L323" s="7">
        <f t="shared" si="47"/>
        <v>2.4083189157584592</v>
      </c>
      <c r="M323" s="16" t="b">
        <f t="shared" si="48"/>
        <v>0</v>
      </c>
      <c r="N323" s="16" t="b">
        <f t="shared" si="49"/>
        <v>0</v>
      </c>
      <c r="O323" s="16" t="b">
        <f t="shared" si="50"/>
        <v>1</v>
      </c>
      <c r="P323" s="21" t="b">
        <f t="shared" si="51"/>
        <v>0</v>
      </c>
      <c r="Q323" s="22" t="s">
        <v>27</v>
      </c>
      <c r="R323" s="11"/>
      <c r="S323" s="6"/>
      <c r="T323" s="6"/>
      <c r="U323" s="9"/>
      <c r="V323" s="9"/>
      <c r="W323" s="9"/>
      <c r="X323" s="19" t="s">
        <v>210</v>
      </c>
      <c r="Z323" s="6"/>
      <c r="AA323" s="6"/>
    </row>
    <row r="324" spans="1:27" ht="12.75">
      <c r="A324" s="1" t="s">
        <v>407</v>
      </c>
      <c r="B324" s="1" t="s">
        <v>408</v>
      </c>
      <c r="C324" s="18">
        <v>10</v>
      </c>
      <c r="D324" s="3">
        <v>45</v>
      </c>
      <c r="E324" s="8">
        <v>9</v>
      </c>
      <c r="F324" s="8" t="s">
        <v>2</v>
      </c>
      <c r="G324" s="3">
        <v>4</v>
      </c>
      <c r="H324" s="18">
        <v>38</v>
      </c>
      <c r="I324" s="11">
        <v>-4.3</v>
      </c>
      <c r="J324" s="11">
        <v>5.6</v>
      </c>
      <c r="K324" s="7">
        <f t="shared" si="46"/>
        <v>49.849999999999994</v>
      </c>
      <c r="L324" s="7">
        <f t="shared" si="47"/>
        <v>7.0604532432415406</v>
      </c>
      <c r="M324" s="16" t="b">
        <f t="shared" si="48"/>
        <v>0</v>
      </c>
      <c r="N324" s="16" t="b">
        <f t="shared" si="49"/>
        <v>1</v>
      </c>
      <c r="O324" s="16" t="b">
        <f t="shared" si="50"/>
        <v>0</v>
      </c>
      <c r="P324" s="21" t="b">
        <f t="shared" si="51"/>
        <v>0</v>
      </c>
      <c r="Q324" s="22" t="s">
        <v>8</v>
      </c>
      <c r="R324" s="11"/>
      <c r="S324" s="6"/>
      <c r="T324" s="6"/>
      <c r="U324" s="9"/>
      <c r="V324" s="9"/>
      <c r="W324" s="9"/>
      <c r="X324" s="19" t="s">
        <v>210</v>
      </c>
      <c r="Z324" s="6"/>
      <c r="AA324" s="6"/>
    </row>
    <row r="325" spans="1:27" ht="12.75">
      <c r="A325" s="1" t="s">
        <v>409</v>
      </c>
      <c r="B325" s="1" t="s">
        <v>81</v>
      </c>
      <c r="C325" s="18">
        <v>13</v>
      </c>
      <c r="D325" s="3">
        <v>39</v>
      </c>
      <c r="E325" s="8">
        <v>56</v>
      </c>
      <c r="F325" s="8" t="s">
        <v>2</v>
      </c>
      <c r="G325" s="3">
        <v>52</v>
      </c>
      <c r="H325" s="18">
        <v>15</v>
      </c>
      <c r="I325" s="11">
        <v>-0.9</v>
      </c>
      <c r="J325" s="11">
        <v>2.2</v>
      </c>
      <c r="K325" s="7">
        <f t="shared" si="46"/>
        <v>5.65</v>
      </c>
      <c r="L325" s="7">
        <f t="shared" si="47"/>
        <v>2.3769728648009427</v>
      </c>
      <c r="M325" s="16" t="b">
        <f t="shared" si="48"/>
        <v>0</v>
      </c>
      <c r="N325" s="16" t="b">
        <f t="shared" si="49"/>
        <v>1</v>
      </c>
      <c r="O325" s="16" t="b">
        <f t="shared" si="50"/>
        <v>0</v>
      </c>
      <c r="P325" s="21" t="b">
        <f t="shared" si="51"/>
        <v>0</v>
      </c>
      <c r="Q325" s="22"/>
      <c r="R325" s="11"/>
      <c r="S325" s="6"/>
      <c r="T325" s="6"/>
      <c r="U325" s="9"/>
      <c r="V325" s="9"/>
      <c r="W325" s="9"/>
      <c r="X325" s="19" t="s">
        <v>210</v>
      </c>
      <c r="Z325" s="6"/>
      <c r="AA325" s="6"/>
    </row>
    <row r="326" spans="1:27" ht="12.75">
      <c r="A326" s="1" t="s">
        <v>410</v>
      </c>
      <c r="B326" s="1" t="s">
        <v>81</v>
      </c>
      <c r="C326" s="18">
        <v>14</v>
      </c>
      <c r="D326" s="3">
        <v>56</v>
      </c>
      <c r="E326" s="8">
        <v>44</v>
      </c>
      <c r="F326" s="8" t="s">
        <v>2</v>
      </c>
      <c r="G326" s="3">
        <v>19</v>
      </c>
      <c r="H326" s="18">
        <v>43</v>
      </c>
      <c r="I326" s="11">
        <v>5.9</v>
      </c>
      <c r="J326" s="11">
        <v>-6.5</v>
      </c>
      <c r="K326" s="7">
        <f t="shared" si="46"/>
        <v>77.06</v>
      </c>
      <c r="L326" s="7">
        <f t="shared" si="47"/>
        <v>8.778382538941898</v>
      </c>
      <c r="M326" s="16" t="b">
        <f t="shared" si="48"/>
        <v>0</v>
      </c>
      <c r="N326" s="16" t="b">
        <f t="shared" si="49"/>
        <v>0</v>
      </c>
      <c r="O326" s="16" t="b">
        <f t="shared" si="50"/>
        <v>1</v>
      </c>
      <c r="P326" s="21" t="b">
        <f t="shared" si="51"/>
        <v>0</v>
      </c>
      <c r="Q326" s="22" t="s">
        <v>340</v>
      </c>
      <c r="R326" s="11"/>
      <c r="S326" s="6"/>
      <c r="T326" s="6"/>
      <c r="U326" s="9"/>
      <c r="V326" s="9"/>
      <c r="W326" s="9"/>
      <c r="X326" s="19" t="s">
        <v>210</v>
      </c>
      <c r="Z326" s="6"/>
      <c r="AA326" s="6"/>
    </row>
    <row r="327" spans="1:27" ht="12.75">
      <c r="A327" s="1" t="s">
        <v>411</v>
      </c>
      <c r="B327" s="1" t="s">
        <v>412</v>
      </c>
      <c r="C327" s="18">
        <v>12</v>
      </c>
      <c r="D327" s="3">
        <v>28</v>
      </c>
      <c r="E327" s="8">
        <v>27</v>
      </c>
      <c r="F327" s="8">
        <v>-24</v>
      </c>
      <c r="G327" s="3">
        <v>38</v>
      </c>
      <c r="H327" s="18">
        <v>2</v>
      </c>
      <c r="I327" s="11">
        <v>10.3</v>
      </c>
      <c r="J327" s="11">
        <v>-0.2</v>
      </c>
      <c r="K327" s="7">
        <f t="shared" si="46"/>
        <v>106.13000000000002</v>
      </c>
      <c r="L327" s="7">
        <f t="shared" si="47"/>
        <v>10.30194156457898</v>
      </c>
      <c r="M327" s="16" t="b">
        <f t="shared" si="48"/>
        <v>0</v>
      </c>
      <c r="N327" s="16" t="b">
        <f t="shared" si="49"/>
        <v>0</v>
      </c>
      <c r="O327" s="16" t="b">
        <f t="shared" si="50"/>
        <v>1</v>
      </c>
      <c r="P327" s="21" t="b">
        <f t="shared" si="51"/>
        <v>0</v>
      </c>
      <c r="Q327" s="22" t="s">
        <v>8</v>
      </c>
      <c r="R327" s="11"/>
      <c r="S327" s="6"/>
      <c r="T327" s="6"/>
      <c r="U327" s="9"/>
      <c r="V327" s="9"/>
      <c r="W327" s="9"/>
      <c r="X327" s="19" t="s">
        <v>210</v>
      </c>
      <c r="Z327" s="6"/>
      <c r="AA327" s="6"/>
    </row>
    <row r="328" spans="1:27" ht="12.75">
      <c r="A328" s="1" t="s">
        <v>413</v>
      </c>
      <c r="B328" s="1" t="s">
        <v>81</v>
      </c>
      <c r="C328" s="18">
        <v>11</v>
      </c>
      <c r="D328" s="3">
        <v>15</v>
      </c>
      <c r="E328" s="8">
        <v>19</v>
      </c>
      <c r="F328" s="8">
        <v>-3</v>
      </c>
      <c r="G328" s="3">
        <v>46</v>
      </c>
      <c r="H328" s="18">
        <v>19</v>
      </c>
      <c r="I328" s="11">
        <v>5.6</v>
      </c>
      <c r="J328" s="11">
        <v>-4.6</v>
      </c>
      <c r="K328" s="7">
        <f t="shared" si="46"/>
        <v>52.519999999999996</v>
      </c>
      <c r="L328" s="7">
        <f t="shared" si="47"/>
        <v>7.247068372797375</v>
      </c>
      <c r="M328" s="16" t="b">
        <f t="shared" si="48"/>
        <v>0</v>
      </c>
      <c r="N328" s="16" t="b">
        <f t="shared" si="49"/>
        <v>0</v>
      </c>
      <c r="O328" s="16" t="b">
        <f t="shared" si="50"/>
        <v>1</v>
      </c>
      <c r="P328" s="21" t="b">
        <f t="shared" si="51"/>
        <v>0</v>
      </c>
      <c r="Q328" s="22" t="s">
        <v>3</v>
      </c>
      <c r="R328" s="11"/>
      <c r="S328" s="6"/>
      <c r="T328" s="6"/>
      <c r="U328" s="9"/>
      <c r="V328" s="9"/>
      <c r="W328" s="9"/>
      <c r="X328" s="19" t="s">
        <v>210</v>
      </c>
      <c r="Z328" s="6"/>
      <c r="AA328" s="6"/>
    </row>
    <row r="329" spans="1:27" ht="12.75">
      <c r="A329" s="1" t="s">
        <v>414</v>
      </c>
      <c r="B329" s="1" t="s">
        <v>415</v>
      </c>
      <c r="C329" s="18">
        <v>10</v>
      </c>
      <c r="D329" s="3">
        <v>48</v>
      </c>
      <c r="E329" s="8">
        <v>4</v>
      </c>
      <c r="F329" s="8">
        <v>-20</v>
      </c>
      <c r="G329" s="3">
        <v>50</v>
      </c>
      <c r="H329" s="18">
        <v>57</v>
      </c>
      <c r="I329" s="11">
        <v>0.8</v>
      </c>
      <c r="J329" s="11">
        <v>0</v>
      </c>
      <c r="K329" s="7">
        <f t="shared" si="46"/>
        <v>0.6400000000000001</v>
      </c>
      <c r="L329" s="7">
        <f t="shared" si="47"/>
        <v>0.8</v>
      </c>
      <c r="M329" s="16" t="b">
        <f t="shared" si="48"/>
        <v>0</v>
      </c>
      <c r="N329" s="16" t="b">
        <f t="shared" si="49"/>
        <v>0</v>
      </c>
      <c r="O329" s="16" t="b">
        <f t="shared" si="50"/>
        <v>0</v>
      </c>
      <c r="P329" s="21" t="b">
        <f t="shared" si="51"/>
        <v>0</v>
      </c>
      <c r="Q329" s="22" t="s">
        <v>27</v>
      </c>
      <c r="R329" s="11"/>
      <c r="S329" s="6"/>
      <c r="T329" s="6"/>
      <c r="U329" s="9"/>
      <c r="V329" s="9"/>
      <c r="W329" s="9"/>
      <c r="X329" s="19" t="s">
        <v>210</v>
      </c>
      <c r="Z329" s="6"/>
      <c r="AA329" s="6"/>
    </row>
    <row r="330" spans="1:27" ht="12.75">
      <c r="A330" s="1" t="s">
        <v>416</v>
      </c>
      <c r="B330" s="1" t="s">
        <v>417</v>
      </c>
      <c r="C330" s="18">
        <v>12</v>
      </c>
      <c r="D330" s="3">
        <v>57</v>
      </c>
      <c r="E330" s="8">
        <v>12</v>
      </c>
      <c r="F330" s="8">
        <v>-1</v>
      </c>
      <c r="G330" s="3">
        <v>42</v>
      </c>
      <c r="H330" s="18">
        <v>17</v>
      </c>
      <c r="I330" s="11">
        <v>6.9</v>
      </c>
      <c r="J330" s="11">
        <v>4.1</v>
      </c>
      <c r="K330" s="7">
        <f t="shared" si="46"/>
        <v>64.42</v>
      </c>
      <c r="L330" s="7">
        <f t="shared" si="47"/>
        <v>8.026207074328447</v>
      </c>
      <c r="M330" s="16" t="b">
        <f t="shared" si="48"/>
        <v>0</v>
      </c>
      <c r="N330" s="16" t="b">
        <f t="shared" si="49"/>
        <v>0</v>
      </c>
      <c r="O330" s="16" t="b">
        <f t="shared" si="50"/>
        <v>0</v>
      </c>
      <c r="P330" s="21" t="b">
        <f t="shared" si="51"/>
        <v>1</v>
      </c>
      <c r="Q330" s="22" t="s">
        <v>8</v>
      </c>
      <c r="R330" s="11"/>
      <c r="S330" s="6"/>
      <c r="T330" s="6"/>
      <c r="U330" s="9"/>
      <c r="V330" s="9"/>
      <c r="W330" s="9"/>
      <c r="X330" s="19" t="s">
        <v>210</v>
      </c>
      <c r="Z330" s="6"/>
      <c r="AA330" s="6"/>
    </row>
    <row r="331" spans="1:27" ht="12.75">
      <c r="A331" s="1" t="s">
        <v>418</v>
      </c>
      <c r="B331" s="1" t="s">
        <v>419</v>
      </c>
      <c r="C331" s="18">
        <v>12</v>
      </c>
      <c r="D331" s="3">
        <v>4</v>
      </c>
      <c r="E331" s="8">
        <v>12</v>
      </c>
      <c r="F331" s="8" t="s">
        <v>2</v>
      </c>
      <c r="G331" s="3">
        <v>24</v>
      </c>
      <c r="H331" s="18">
        <v>25</v>
      </c>
      <c r="I331" s="11">
        <v>-11.2</v>
      </c>
      <c r="J331" s="11">
        <v>-13.9</v>
      </c>
      <c r="K331" s="7">
        <f t="shared" si="46"/>
        <v>318.65</v>
      </c>
      <c r="L331" s="7">
        <f t="shared" si="47"/>
        <v>17.85077029150283</v>
      </c>
      <c r="M331" s="16" t="b">
        <f t="shared" si="48"/>
        <v>1</v>
      </c>
      <c r="N331" s="16" t="b">
        <f t="shared" si="49"/>
        <v>0</v>
      </c>
      <c r="O331" s="16" t="b">
        <f t="shared" si="50"/>
        <v>0</v>
      </c>
      <c r="P331" s="21" t="b">
        <f t="shared" si="51"/>
        <v>0</v>
      </c>
      <c r="Q331" s="22" t="s">
        <v>420</v>
      </c>
      <c r="R331" s="11"/>
      <c r="S331" s="6"/>
      <c r="T331" s="6"/>
      <c r="U331" s="9"/>
      <c r="V331" s="9"/>
      <c r="W331" s="9"/>
      <c r="X331" s="19" t="s">
        <v>210</v>
      </c>
      <c r="Z331" s="6"/>
      <c r="AA331" s="6"/>
    </row>
    <row r="332" spans="1:27" ht="12.75">
      <c r="A332" s="1" t="s">
        <v>421</v>
      </c>
      <c r="B332" s="1" t="s">
        <v>422</v>
      </c>
      <c r="C332" s="18">
        <v>7</v>
      </c>
      <c r="D332" s="3">
        <v>22</v>
      </c>
      <c r="E332" s="8">
        <v>18</v>
      </c>
      <c r="F332" s="8" t="s">
        <v>2</v>
      </c>
      <c r="G332" s="3">
        <v>2</v>
      </c>
      <c r="H332" s="18">
        <v>39</v>
      </c>
      <c r="I332" s="11">
        <v>-3.8</v>
      </c>
      <c r="J332" s="11">
        <v>-7.3</v>
      </c>
      <c r="K332" s="7">
        <f t="shared" si="46"/>
        <v>67.73</v>
      </c>
      <c r="L332" s="7">
        <f t="shared" si="47"/>
        <v>8.229823813423955</v>
      </c>
      <c r="M332" s="16" t="b">
        <f t="shared" si="48"/>
        <v>1</v>
      </c>
      <c r="N332" s="16" t="b">
        <f t="shared" si="49"/>
        <v>0</v>
      </c>
      <c r="O332" s="16" t="b">
        <f t="shared" si="50"/>
        <v>0</v>
      </c>
      <c r="P332" s="21" t="b">
        <f t="shared" si="51"/>
        <v>0</v>
      </c>
      <c r="Q332" s="22" t="s">
        <v>27</v>
      </c>
      <c r="R332" s="11"/>
      <c r="S332" s="6"/>
      <c r="T332" s="6"/>
      <c r="U332" s="9"/>
      <c r="V332" s="9"/>
      <c r="W332" s="9"/>
      <c r="X332" s="19" t="s">
        <v>210</v>
      </c>
      <c r="Z332" s="6"/>
      <c r="AA332" s="6"/>
    </row>
    <row r="333" spans="1:27" ht="12.75">
      <c r="A333" s="1" t="s">
        <v>423</v>
      </c>
      <c r="B333" s="1" t="s">
        <v>424</v>
      </c>
      <c r="C333" s="18">
        <v>18</v>
      </c>
      <c r="D333" s="3">
        <v>13</v>
      </c>
      <c r="E333" s="8">
        <v>2</v>
      </c>
      <c r="F333" s="8" t="s">
        <v>2</v>
      </c>
      <c r="G333" s="3">
        <v>41</v>
      </c>
      <c r="H333" s="18">
        <v>52</v>
      </c>
      <c r="I333" s="11">
        <v>4.4</v>
      </c>
      <c r="J333" s="11">
        <v>-1</v>
      </c>
      <c r="K333" s="7">
        <f t="shared" si="46"/>
        <v>20.360000000000003</v>
      </c>
      <c r="L333" s="7">
        <f t="shared" si="47"/>
        <v>4.512205669071391</v>
      </c>
      <c r="M333" s="16" t="b">
        <f t="shared" si="48"/>
        <v>0</v>
      </c>
      <c r="N333" s="16" t="b">
        <f t="shared" si="49"/>
        <v>0</v>
      </c>
      <c r="O333" s="16" t="b">
        <f t="shared" si="50"/>
        <v>1</v>
      </c>
      <c r="P333" s="21" t="b">
        <f t="shared" si="51"/>
        <v>0</v>
      </c>
      <c r="Q333" s="22"/>
      <c r="R333" s="11"/>
      <c r="S333" s="6"/>
      <c r="T333" s="6"/>
      <c r="U333" s="9"/>
      <c r="V333" s="9"/>
      <c r="W333" s="9"/>
      <c r="X333" s="19" t="s">
        <v>210</v>
      </c>
      <c r="Z333" s="6"/>
      <c r="AA333" s="6"/>
    </row>
    <row r="334" spans="1:27" ht="12.75">
      <c r="A334" s="1" t="s">
        <v>425</v>
      </c>
      <c r="B334" s="1" t="s">
        <v>426</v>
      </c>
      <c r="C334" s="18">
        <v>21</v>
      </c>
      <c r="D334" s="3">
        <v>2</v>
      </c>
      <c r="E334" s="8">
        <v>2</v>
      </c>
      <c r="F334" s="8">
        <v>-6</v>
      </c>
      <c r="G334" s="3">
        <v>17</v>
      </c>
      <c r="H334" s="18">
        <v>36</v>
      </c>
      <c r="I334" s="11">
        <v>13.3</v>
      </c>
      <c r="J334" s="11">
        <v>18</v>
      </c>
      <c r="K334" s="7">
        <f t="shared" si="46"/>
        <v>500.89</v>
      </c>
      <c r="L334" s="7">
        <f t="shared" si="47"/>
        <v>22.380571931923456</v>
      </c>
      <c r="M334" s="16" t="b">
        <f t="shared" si="48"/>
        <v>0</v>
      </c>
      <c r="N334" s="16" t="b">
        <f t="shared" si="49"/>
        <v>0</v>
      </c>
      <c r="O334" s="16" t="b">
        <f t="shared" si="50"/>
        <v>0</v>
      </c>
      <c r="P334" s="21" t="b">
        <f t="shared" si="51"/>
        <v>1</v>
      </c>
      <c r="Q334" s="22" t="s">
        <v>75</v>
      </c>
      <c r="R334" s="11"/>
      <c r="S334" s="6"/>
      <c r="T334" s="6"/>
      <c r="U334" s="9"/>
      <c r="V334" s="9"/>
      <c r="W334" s="9"/>
      <c r="X334" s="19" t="s">
        <v>210</v>
      </c>
      <c r="Z334" s="6"/>
      <c r="AA334" s="6"/>
    </row>
    <row r="335" spans="1:27" ht="12.75">
      <c r="A335" s="1" t="s">
        <v>427</v>
      </c>
      <c r="B335" s="1" t="s">
        <v>428</v>
      </c>
      <c r="C335" s="18">
        <v>23</v>
      </c>
      <c r="D335" s="3">
        <v>30</v>
      </c>
      <c r="E335" s="8">
        <v>54</v>
      </c>
      <c r="F335" s="8">
        <v>-2</v>
      </c>
      <c r="G335" s="3">
        <v>56</v>
      </c>
      <c r="H335" s="18">
        <v>18</v>
      </c>
      <c r="I335" s="11">
        <v>-16</v>
      </c>
      <c r="J335" s="11">
        <v>-1.1</v>
      </c>
      <c r="K335" s="7">
        <f t="shared" si="46"/>
        <v>257.21</v>
      </c>
      <c r="L335" s="7">
        <f t="shared" si="47"/>
        <v>16.037767924496226</v>
      </c>
      <c r="M335" s="16" t="b">
        <f t="shared" si="48"/>
        <v>1</v>
      </c>
      <c r="N335" s="16" t="b">
        <f t="shared" si="49"/>
        <v>0</v>
      </c>
      <c r="O335" s="16" t="b">
        <f t="shared" si="50"/>
        <v>0</v>
      </c>
      <c r="P335" s="21" t="b">
        <f t="shared" si="51"/>
        <v>0</v>
      </c>
      <c r="Q335" s="22"/>
      <c r="R335" s="11"/>
      <c r="S335" s="6"/>
      <c r="T335" s="6"/>
      <c r="U335" s="9"/>
      <c r="V335" s="9"/>
      <c r="W335" s="9"/>
      <c r="X335" s="19" t="s">
        <v>210</v>
      </c>
      <c r="Z335" s="6"/>
      <c r="AA335" s="6"/>
    </row>
    <row r="336" spans="1:27" ht="12.75">
      <c r="A336" s="1" t="s">
        <v>429</v>
      </c>
      <c r="B336" s="1" t="s">
        <v>430</v>
      </c>
      <c r="C336" s="18">
        <v>0</v>
      </c>
      <c r="D336" s="3">
        <v>39</v>
      </c>
      <c r="E336" s="8">
        <v>41</v>
      </c>
      <c r="F336" s="8">
        <v>-14</v>
      </c>
      <c r="G336" s="3">
        <v>14</v>
      </c>
      <c r="H336" s="18">
        <v>17</v>
      </c>
      <c r="I336" s="11">
        <v>-2.3</v>
      </c>
      <c r="J336" s="11">
        <v>3</v>
      </c>
      <c r="K336" s="7">
        <f t="shared" si="46"/>
        <v>14.29</v>
      </c>
      <c r="L336" s="7">
        <f t="shared" si="47"/>
        <v>3.7802116342871597</v>
      </c>
      <c r="M336" s="16" t="b">
        <f t="shared" si="48"/>
        <v>0</v>
      </c>
      <c r="N336" s="16" t="b">
        <f t="shared" si="49"/>
        <v>1</v>
      </c>
      <c r="O336" s="16" t="b">
        <f t="shared" si="50"/>
        <v>0</v>
      </c>
      <c r="P336" s="21" t="b">
        <f t="shared" si="51"/>
        <v>0</v>
      </c>
      <c r="Q336" s="22"/>
      <c r="R336" s="11"/>
      <c r="S336" s="6"/>
      <c r="T336" s="6"/>
      <c r="U336" s="9"/>
      <c r="V336" s="9"/>
      <c r="W336" s="9"/>
      <c r="X336" s="19" t="s">
        <v>210</v>
      </c>
      <c r="Z336" s="6"/>
      <c r="AA336" s="6"/>
    </row>
    <row r="337" spans="1:27" ht="12.75">
      <c r="A337" s="1" t="s">
        <v>433</v>
      </c>
      <c r="B337" s="1" t="s">
        <v>434</v>
      </c>
      <c r="C337" s="18">
        <v>9</v>
      </c>
      <c r="D337" s="3">
        <v>8</v>
      </c>
      <c r="E337" s="8">
        <v>4</v>
      </c>
      <c r="F337" s="8" t="s">
        <v>2</v>
      </c>
      <c r="G337" s="3">
        <v>14</v>
      </c>
      <c r="H337" s="18">
        <v>59</v>
      </c>
      <c r="I337" s="11">
        <v>-0.6</v>
      </c>
      <c r="J337" s="11">
        <v>10.8</v>
      </c>
      <c r="K337" s="7">
        <f t="shared" si="46"/>
        <v>117.00000000000001</v>
      </c>
      <c r="L337" s="7">
        <f t="shared" si="47"/>
        <v>10.816653826391969</v>
      </c>
      <c r="M337" s="16" t="b">
        <f t="shared" si="48"/>
        <v>0</v>
      </c>
      <c r="N337" s="16" t="b">
        <f t="shared" si="49"/>
        <v>1</v>
      </c>
      <c r="O337" s="16" t="b">
        <f t="shared" si="50"/>
        <v>0</v>
      </c>
      <c r="P337" s="21" t="b">
        <f t="shared" si="51"/>
        <v>0</v>
      </c>
      <c r="Q337" s="22"/>
      <c r="R337" s="11"/>
      <c r="S337" s="6"/>
      <c r="T337" s="6"/>
      <c r="U337" s="9"/>
      <c r="V337" s="9"/>
      <c r="W337" s="9"/>
      <c r="X337" s="19" t="s">
        <v>435</v>
      </c>
      <c r="Z337" s="6"/>
      <c r="AA337" s="6"/>
    </row>
    <row r="338" spans="1:27" ht="12.75">
      <c r="A338" s="1" t="s">
        <v>447</v>
      </c>
      <c r="B338" s="1" t="s">
        <v>448</v>
      </c>
      <c r="C338" s="18">
        <v>2</v>
      </c>
      <c r="D338" s="3">
        <v>26</v>
      </c>
      <c r="E338" s="8">
        <v>8</v>
      </c>
      <c r="F338" s="8" t="s">
        <v>2</v>
      </c>
      <c r="G338" s="3">
        <v>54</v>
      </c>
      <c r="H338" s="18">
        <v>45</v>
      </c>
      <c r="I338" s="11">
        <v>1</v>
      </c>
      <c r="J338" s="11">
        <v>-9.3</v>
      </c>
      <c r="K338" s="7">
        <f t="shared" si="46"/>
        <v>87.49000000000001</v>
      </c>
      <c r="L338" s="7">
        <f t="shared" si="47"/>
        <v>9.353608929178085</v>
      </c>
      <c r="M338" s="16" t="b">
        <f t="shared" si="48"/>
        <v>0</v>
      </c>
      <c r="N338" s="16" t="b">
        <f t="shared" si="49"/>
        <v>0</v>
      </c>
      <c r="O338" s="16" t="b">
        <f t="shared" si="50"/>
        <v>1</v>
      </c>
      <c r="P338" s="21" t="b">
        <f t="shared" si="51"/>
        <v>0</v>
      </c>
      <c r="Q338" s="22"/>
      <c r="R338" s="11"/>
      <c r="S338" s="6"/>
      <c r="T338" s="6"/>
      <c r="U338" s="9"/>
      <c r="V338" s="9"/>
      <c r="W338" s="9"/>
      <c r="X338" s="19" t="s">
        <v>438</v>
      </c>
      <c r="Y338" s="19" t="s">
        <v>439</v>
      </c>
      <c r="Z338" s="6"/>
      <c r="AA338" s="6"/>
    </row>
    <row r="339" spans="1:27" ht="12.75">
      <c r="A339" s="1" t="s">
        <v>661</v>
      </c>
      <c r="B339" s="1" t="s">
        <v>662</v>
      </c>
      <c r="C339" s="18">
        <v>2</v>
      </c>
      <c r="D339" s="3">
        <v>18</v>
      </c>
      <c r="E339" s="8">
        <v>27</v>
      </c>
      <c r="F339" s="8" t="s">
        <v>2</v>
      </c>
      <c r="G339" s="3">
        <v>39</v>
      </c>
      <c r="H339" s="18">
        <v>2</v>
      </c>
      <c r="I339" s="11">
        <v>-12.3</v>
      </c>
      <c r="J339" s="11">
        <v>-7.9</v>
      </c>
      <c r="K339" s="7">
        <f t="shared" si="46"/>
        <v>213.70000000000002</v>
      </c>
      <c r="L339" s="7">
        <f t="shared" si="47"/>
        <v>14.618481453283717</v>
      </c>
      <c r="M339" s="16" t="b">
        <f t="shared" si="48"/>
        <v>1</v>
      </c>
      <c r="N339" s="16" t="b">
        <f t="shared" si="49"/>
        <v>0</v>
      </c>
      <c r="O339" s="16" t="b">
        <f t="shared" si="50"/>
        <v>0</v>
      </c>
      <c r="P339" s="21" t="b">
        <f t="shared" si="51"/>
        <v>0</v>
      </c>
      <c r="Q339" s="22" t="s">
        <v>27</v>
      </c>
      <c r="R339" s="11"/>
      <c r="S339" s="6"/>
      <c r="T339" s="6"/>
      <c r="U339" s="9"/>
      <c r="V339" s="9"/>
      <c r="W339" s="9"/>
      <c r="X339" s="19" t="s">
        <v>451</v>
      </c>
      <c r="Z339" s="6"/>
      <c r="AA339" s="6"/>
    </row>
    <row r="340" spans="1:27" ht="12.75">
      <c r="A340" s="1" t="s">
        <v>663</v>
      </c>
      <c r="B340" s="1" t="s">
        <v>664</v>
      </c>
      <c r="C340" s="18">
        <v>21</v>
      </c>
      <c r="D340" s="3">
        <v>20</v>
      </c>
      <c r="E340" s="8">
        <v>16</v>
      </c>
      <c r="F340" s="8">
        <v>-4</v>
      </c>
      <c r="G340" s="3">
        <v>52</v>
      </c>
      <c r="H340" s="18">
        <v>41</v>
      </c>
      <c r="I340" s="11">
        <v>-5.8</v>
      </c>
      <c r="J340" s="11">
        <v>0</v>
      </c>
      <c r="K340" s="7">
        <f t="shared" si="46"/>
        <v>33.64</v>
      </c>
      <c r="L340" s="7">
        <f t="shared" si="47"/>
        <v>5.8</v>
      </c>
      <c r="M340" s="16" t="b">
        <f t="shared" si="48"/>
        <v>0</v>
      </c>
      <c r="N340" s="16" t="b">
        <f t="shared" si="49"/>
        <v>0</v>
      </c>
      <c r="O340" s="16" t="b">
        <f t="shared" si="50"/>
        <v>0</v>
      </c>
      <c r="P340" s="21" t="b">
        <f t="shared" si="51"/>
        <v>0</v>
      </c>
      <c r="Q340" s="22" t="s">
        <v>340</v>
      </c>
      <c r="R340" s="11"/>
      <c r="S340" s="6"/>
      <c r="T340" s="6"/>
      <c r="U340" s="9"/>
      <c r="V340" s="9"/>
      <c r="W340" s="9"/>
      <c r="X340" s="19" t="s">
        <v>451</v>
      </c>
      <c r="Z340" s="6"/>
      <c r="AA340" s="6"/>
    </row>
    <row r="341" spans="1:27" ht="12.75">
      <c r="A341" s="1" t="s">
        <v>665</v>
      </c>
      <c r="B341" s="1" t="s">
        <v>666</v>
      </c>
      <c r="C341" s="18">
        <v>23</v>
      </c>
      <c r="D341" s="3">
        <v>19</v>
      </c>
      <c r="E341" s="8">
        <v>25</v>
      </c>
      <c r="F341" s="8" t="s">
        <v>2</v>
      </c>
      <c r="G341" s="3">
        <v>54</v>
      </c>
      <c r="H341" s="18">
        <v>21</v>
      </c>
      <c r="I341" s="11">
        <v>-1.2</v>
      </c>
      <c r="J341" s="11">
        <v>-0.6</v>
      </c>
      <c r="K341" s="7">
        <f t="shared" si="46"/>
        <v>1.7999999999999998</v>
      </c>
      <c r="L341" s="7">
        <f t="shared" si="47"/>
        <v>1.3416407864998738</v>
      </c>
      <c r="M341" s="16" t="b">
        <f t="shared" si="48"/>
        <v>1</v>
      </c>
      <c r="N341" s="16" t="b">
        <f t="shared" si="49"/>
        <v>0</v>
      </c>
      <c r="O341" s="16" t="b">
        <f t="shared" si="50"/>
        <v>0</v>
      </c>
      <c r="P341" s="21" t="b">
        <f t="shared" si="51"/>
        <v>0</v>
      </c>
      <c r="Q341" s="22" t="s">
        <v>27</v>
      </c>
      <c r="R341" s="11"/>
      <c r="S341" s="6"/>
      <c r="T341" s="6"/>
      <c r="U341" s="9"/>
      <c r="V341" s="9"/>
      <c r="W341" s="9"/>
      <c r="X341" s="19" t="s">
        <v>451</v>
      </c>
      <c r="Z341" s="6"/>
      <c r="AA341" s="6"/>
    </row>
    <row r="342" spans="1:27" ht="12.75">
      <c r="A342" s="1" t="s">
        <v>667</v>
      </c>
      <c r="B342" s="1" t="s">
        <v>668</v>
      </c>
      <c r="C342" s="18">
        <v>4</v>
      </c>
      <c r="D342" s="3">
        <v>33</v>
      </c>
      <c r="E342" s="8">
        <v>15</v>
      </c>
      <c r="F342" s="8">
        <v>-4</v>
      </c>
      <c r="G342" s="3">
        <v>10</v>
      </c>
      <c r="H342" s="18">
        <v>40</v>
      </c>
      <c r="I342" s="11">
        <v>-19</v>
      </c>
      <c r="J342" s="11">
        <v>-24.1</v>
      </c>
      <c r="K342" s="7">
        <f t="shared" si="46"/>
        <v>941.8100000000001</v>
      </c>
      <c r="L342" s="7">
        <f t="shared" si="47"/>
        <v>30.688923083093027</v>
      </c>
      <c r="M342" s="16" t="b">
        <f t="shared" si="48"/>
        <v>1</v>
      </c>
      <c r="N342" s="16" t="b">
        <f t="shared" si="49"/>
        <v>0</v>
      </c>
      <c r="O342" s="16" t="b">
        <f t="shared" si="50"/>
        <v>0</v>
      </c>
      <c r="P342" s="21" t="b">
        <f t="shared" si="51"/>
        <v>0</v>
      </c>
      <c r="Q342" s="22"/>
      <c r="R342" s="11"/>
      <c r="S342" s="6"/>
      <c r="T342" s="6"/>
      <c r="U342" s="9"/>
      <c r="V342" s="9"/>
      <c r="W342" s="9"/>
      <c r="X342" s="19" t="s">
        <v>451</v>
      </c>
      <c r="Z342" s="6"/>
      <c r="AA342" s="6"/>
    </row>
    <row r="343" spans="1:27" ht="12.75">
      <c r="A343" s="1" t="s">
        <v>669</v>
      </c>
      <c r="B343" s="1" t="s">
        <v>670</v>
      </c>
      <c r="C343" s="18">
        <v>14</v>
      </c>
      <c r="D343" s="3">
        <v>51</v>
      </c>
      <c r="E343" s="8">
        <v>13</v>
      </c>
      <c r="F343" s="8">
        <v>-20</v>
      </c>
      <c r="G343" s="3">
        <v>26</v>
      </c>
      <c r="H343" s="18">
        <v>8</v>
      </c>
      <c r="I343" s="11">
        <v>18.1</v>
      </c>
      <c r="J343" s="11">
        <v>-5</v>
      </c>
      <c r="K343" s="7">
        <f t="shared" si="46"/>
        <v>352.61000000000007</v>
      </c>
      <c r="L343" s="7">
        <f t="shared" si="47"/>
        <v>18.77791255704425</v>
      </c>
      <c r="M343" s="16" t="b">
        <f t="shared" si="48"/>
        <v>0</v>
      </c>
      <c r="N343" s="16" t="b">
        <f t="shared" si="49"/>
        <v>0</v>
      </c>
      <c r="O343" s="16" t="b">
        <f t="shared" si="50"/>
        <v>1</v>
      </c>
      <c r="P343" s="21" t="b">
        <f t="shared" si="51"/>
        <v>0</v>
      </c>
      <c r="Q343" s="22"/>
      <c r="R343" s="11"/>
      <c r="S343" s="6"/>
      <c r="T343" s="6"/>
      <c r="U343" s="9"/>
      <c r="V343" s="9"/>
      <c r="W343" s="9"/>
      <c r="X343" s="19" t="s">
        <v>451</v>
      </c>
      <c r="Z343" s="6"/>
      <c r="AA343" s="6"/>
    </row>
    <row r="344" spans="1:27" ht="12.75">
      <c r="A344" s="1" t="s">
        <v>671</v>
      </c>
      <c r="B344" s="1" t="s">
        <v>672</v>
      </c>
      <c r="C344" s="18">
        <v>14</v>
      </c>
      <c r="D344" s="3">
        <v>51</v>
      </c>
      <c r="E344" s="8">
        <v>10</v>
      </c>
      <c r="F344" s="8">
        <v>-26</v>
      </c>
      <c r="G344" s="3">
        <v>38</v>
      </c>
      <c r="H344" s="18">
        <v>12</v>
      </c>
      <c r="I344" s="11">
        <v>5.4</v>
      </c>
      <c r="J344" s="11">
        <v>4.2</v>
      </c>
      <c r="K344" s="7">
        <f t="shared" si="46"/>
        <v>46.800000000000004</v>
      </c>
      <c r="L344" s="7">
        <f t="shared" si="47"/>
        <v>6.841052550594828</v>
      </c>
      <c r="M344" s="16" t="b">
        <f t="shared" si="48"/>
        <v>0</v>
      </c>
      <c r="N344" s="16" t="b">
        <f t="shared" si="49"/>
        <v>0</v>
      </c>
      <c r="O344" s="16" t="b">
        <f t="shared" si="50"/>
        <v>0</v>
      </c>
      <c r="P344" s="21" t="b">
        <f t="shared" si="51"/>
        <v>1</v>
      </c>
      <c r="Q344" s="22"/>
      <c r="R344" s="11"/>
      <c r="S344" s="6"/>
      <c r="T344" s="6"/>
      <c r="U344" s="9"/>
      <c r="V344" s="9"/>
      <c r="W344" s="9"/>
      <c r="X344" s="19" t="s">
        <v>451</v>
      </c>
      <c r="Z344" s="6"/>
      <c r="AA344" s="6"/>
    </row>
    <row r="345" spans="1:27" ht="12.75">
      <c r="A345" s="1" t="s">
        <v>673</v>
      </c>
      <c r="B345" s="1" t="s">
        <v>674</v>
      </c>
      <c r="C345" s="18">
        <v>12</v>
      </c>
      <c r="D345" s="3">
        <v>19</v>
      </c>
      <c r="E345" s="8">
        <v>23</v>
      </c>
      <c r="F345" s="8" t="s">
        <v>2</v>
      </c>
      <c r="G345" s="3">
        <v>49</v>
      </c>
      <c r="H345" s="18">
        <v>41</v>
      </c>
      <c r="I345" s="11">
        <v>10.7</v>
      </c>
      <c r="J345" s="11">
        <v>3.1</v>
      </c>
      <c r="K345" s="7">
        <f t="shared" si="46"/>
        <v>124.09999999999998</v>
      </c>
      <c r="L345" s="7">
        <f t="shared" si="47"/>
        <v>11.140017953306897</v>
      </c>
      <c r="M345" s="16" t="b">
        <f t="shared" si="48"/>
        <v>0</v>
      </c>
      <c r="N345" s="16" t="b">
        <f t="shared" si="49"/>
        <v>0</v>
      </c>
      <c r="O345" s="16" t="b">
        <f t="shared" si="50"/>
        <v>0</v>
      </c>
      <c r="P345" s="21" t="b">
        <f t="shared" si="51"/>
        <v>1</v>
      </c>
      <c r="Q345" s="22" t="s">
        <v>27</v>
      </c>
      <c r="R345" s="11"/>
      <c r="S345" s="6"/>
      <c r="T345" s="6"/>
      <c r="U345" s="9"/>
      <c r="V345" s="9"/>
      <c r="W345" s="9"/>
      <c r="X345" s="19" t="s">
        <v>451</v>
      </c>
      <c r="Z345" s="6"/>
      <c r="AA345" s="6"/>
    </row>
    <row r="346" spans="1:27" ht="12.75">
      <c r="A346" s="1" t="s">
        <v>675</v>
      </c>
      <c r="B346" s="1" t="s">
        <v>676</v>
      </c>
      <c r="C346" s="18">
        <v>13</v>
      </c>
      <c r="D346" s="3">
        <v>17</v>
      </c>
      <c r="E346" s="8">
        <v>20</v>
      </c>
      <c r="F346" s="8" t="s">
        <v>2</v>
      </c>
      <c r="G346" s="3">
        <v>38</v>
      </c>
      <c r="H346" s="18">
        <v>10</v>
      </c>
      <c r="I346" s="11">
        <v>-7.7</v>
      </c>
      <c r="J346" s="11">
        <v>-4.3</v>
      </c>
      <c r="K346" s="7">
        <f t="shared" si="46"/>
        <v>77.78</v>
      </c>
      <c r="L346" s="7">
        <f t="shared" si="47"/>
        <v>8.819297024139736</v>
      </c>
      <c r="M346" s="16" t="b">
        <f t="shared" si="48"/>
        <v>1</v>
      </c>
      <c r="N346" s="16" t="b">
        <f t="shared" si="49"/>
        <v>0</v>
      </c>
      <c r="O346" s="16" t="b">
        <f t="shared" si="50"/>
        <v>0</v>
      </c>
      <c r="P346" s="21" t="b">
        <f t="shared" si="51"/>
        <v>0</v>
      </c>
      <c r="Q346" s="22" t="s">
        <v>27</v>
      </c>
      <c r="R346" s="11"/>
      <c r="S346" s="6"/>
      <c r="T346" s="6"/>
      <c r="U346" s="9"/>
      <c r="V346" s="9"/>
      <c r="W346" s="9"/>
      <c r="X346" s="19" t="s">
        <v>451</v>
      </c>
      <c r="Z346" s="6"/>
      <c r="AA346" s="6"/>
    </row>
    <row r="347" spans="1:27" ht="12.75">
      <c r="A347" s="1" t="s">
        <v>677</v>
      </c>
      <c r="B347" s="1" t="s">
        <v>678</v>
      </c>
      <c r="C347" s="18">
        <v>3</v>
      </c>
      <c r="D347" s="3">
        <v>43</v>
      </c>
      <c r="E347" s="8">
        <v>57</v>
      </c>
      <c r="F347" s="8" t="s">
        <v>2</v>
      </c>
      <c r="G347" s="3">
        <v>17</v>
      </c>
      <c r="H347" s="18">
        <v>39</v>
      </c>
      <c r="I347" s="11">
        <v>-2.5</v>
      </c>
      <c r="J347" s="11">
        <v>-4.1</v>
      </c>
      <c r="K347" s="7">
        <f t="shared" si="46"/>
        <v>23.06</v>
      </c>
      <c r="L347" s="7">
        <f t="shared" si="47"/>
        <v>4.802082881417188</v>
      </c>
      <c r="M347" s="16" t="b">
        <f t="shared" si="48"/>
        <v>1</v>
      </c>
      <c r="N347" s="16" t="b">
        <f t="shared" si="49"/>
        <v>0</v>
      </c>
      <c r="O347" s="16" t="b">
        <f t="shared" si="50"/>
        <v>0</v>
      </c>
      <c r="P347" s="21" t="b">
        <f t="shared" si="51"/>
        <v>0</v>
      </c>
      <c r="Q347" s="22" t="s">
        <v>75</v>
      </c>
      <c r="R347" s="11"/>
      <c r="S347" s="6"/>
      <c r="T347" s="6"/>
      <c r="U347" s="9"/>
      <c r="V347" s="9"/>
      <c r="W347" s="9"/>
      <c r="X347" s="19" t="s">
        <v>451</v>
      </c>
      <c r="Z347" s="6"/>
      <c r="AA347" s="6"/>
    </row>
    <row r="348" spans="1:27" ht="12.75">
      <c r="A348" s="1" t="s">
        <v>679</v>
      </c>
      <c r="B348" s="1" t="s">
        <v>680</v>
      </c>
      <c r="C348" s="18">
        <v>10</v>
      </c>
      <c r="D348" s="3">
        <v>24</v>
      </c>
      <c r="E348" s="8">
        <v>31</v>
      </c>
      <c r="F348" s="8">
        <v>-21</v>
      </c>
      <c r="G348" s="3">
        <v>47</v>
      </c>
      <c r="H348" s="18">
        <v>41</v>
      </c>
      <c r="I348" s="11">
        <v>-12.7</v>
      </c>
      <c r="J348" s="11">
        <v>-12.3</v>
      </c>
      <c r="K348" s="7">
        <f t="shared" si="46"/>
        <v>312.58000000000004</v>
      </c>
      <c r="L348" s="7">
        <f t="shared" si="47"/>
        <v>17.679932126566552</v>
      </c>
      <c r="M348" s="16" t="b">
        <f t="shared" si="48"/>
        <v>1</v>
      </c>
      <c r="N348" s="16" t="b">
        <f t="shared" si="49"/>
        <v>0</v>
      </c>
      <c r="O348" s="16" t="b">
        <f t="shared" si="50"/>
        <v>0</v>
      </c>
      <c r="P348" s="21" t="b">
        <f t="shared" si="51"/>
        <v>0</v>
      </c>
      <c r="Q348" s="22" t="s">
        <v>12</v>
      </c>
      <c r="R348" s="11"/>
      <c r="S348" s="6"/>
      <c r="T348" s="6"/>
      <c r="U348" s="9"/>
      <c r="V348" s="9"/>
      <c r="W348" s="9"/>
      <c r="X348" s="19" t="s">
        <v>451</v>
      </c>
      <c r="Z348" s="6"/>
      <c r="AA348" s="6"/>
    </row>
    <row r="349" spans="1:27" ht="12.75">
      <c r="A349" s="1" t="s">
        <v>681</v>
      </c>
      <c r="B349" s="1" t="s">
        <v>682</v>
      </c>
      <c r="C349" s="18">
        <v>11</v>
      </c>
      <c r="D349" s="3">
        <v>53</v>
      </c>
      <c r="E349" s="8">
        <v>22</v>
      </c>
      <c r="F349" s="8" t="s">
        <v>2</v>
      </c>
      <c r="G349" s="3">
        <v>44</v>
      </c>
      <c r="H349" s="18">
        <v>53</v>
      </c>
      <c r="I349" s="11">
        <v>-13.1</v>
      </c>
      <c r="J349" s="11">
        <v>-17.2</v>
      </c>
      <c r="K349" s="7">
        <f t="shared" si="46"/>
        <v>467.44999999999993</v>
      </c>
      <c r="L349" s="7">
        <f t="shared" si="47"/>
        <v>21.620592036297246</v>
      </c>
      <c r="M349" s="16" t="b">
        <f t="shared" si="48"/>
        <v>1</v>
      </c>
      <c r="N349" s="16" t="b">
        <f t="shared" si="49"/>
        <v>0</v>
      </c>
      <c r="O349" s="16" t="b">
        <f t="shared" si="50"/>
        <v>0</v>
      </c>
      <c r="P349" s="21" t="b">
        <f t="shared" si="51"/>
        <v>0</v>
      </c>
      <c r="Q349" s="22" t="s">
        <v>27</v>
      </c>
      <c r="R349" s="11"/>
      <c r="S349" s="6"/>
      <c r="T349" s="6"/>
      <c r="U349" s="9"/>
      <c r="V349" s="9"/>
      <c r="W349" s="9"/>
      <c r="X349" s="19" t="s">
        <v>451</v>
      </c>
      <c r="Z349" s="6"/>
      <c r="AA349" s="6"/>
    </row>
    <row r="350" spans="1:27" ht="12.75">
      <c r="A350" s="1" t="s">
        <v>683</v>
      </c>
      <c r="B350" s="1" t="s">
        <v>684</v>
      </c>
      <c r="C350" s="18">
        <v>11</v>
      </c>
      <c r="D350" s="3">
        <v>25</v>
      </c>
      <c r="E350" s="8">
        <v>20</v>
      </c>
      <c r="F350" s="8" t="s">
        <v>2</v>
      </c>
      <c r="G350" s="3">
        <v>43</v>
      </c>
      <c r="H350" s="18">
        <v>16</v>
      </c>
      <c r="I350" s="11">
        <v>-29.6</v>
      </c>
      <c r="J350" s="11">
        <v>-4.6</v>
      </c>
      <c r="K350" s="7">
        <f t="shared" si="46"/>
        <v>897.32</v>
      </c>
      <c r="L350" s="7">
        <f t="shared" si="47"/>
        <v>29.955300031880835</v>
      </c>
      <c r="M350" s="16" t="b">
        <f t="shared" si="48"/>
        <v>1</v>
      </c>
      <c r="N350" s="16" t="b">
        <f t="shared" si="49"/>
        <v>0</v>
      </c>
      <c r="O350" s="16" t="b">
        <f t="shared" si="50"/>
        <v>0</v>
      </c>
      <c r="P350" s="21" t="b">
        <f t="shared" si="51"/>
        <v>0</v>
      </c>
      <c r="Q350" s="22" t="s">
        <v>8</v>
      </c>
      <c r="R350" s="11"/>
      <c r="S350" s="6"/>
      <c r="T350" s="6"/>
      <c r="U350" s="9"/>
      <c r="V350" s="9"/>
      <c r="W350" s="9"/>
      <c r="X350" s="19" t="s">
        <v>451</v>
      </c>
      <c r="Z350" s="6"/>
      <c r="AA350" s="6"/>
    </row>
    <row r="351" spans="1:27" ht="12.75">
      <c r="A351" s="1" t="s">
        <v>685</v>
      </c>
      <c r="B351" s="1" t="s">
        <v>686</v>
      </c>
      <c r="C351" s="18">
        <v>14</v>
      </c>
      <c r="D351" s="3">
        <v>4</v>
      </c>
      <c r="E351" s="8">
        <v>43</v>
      </c>
      <c r="F351" s="8">
        <v>-9</v>
      </c>
      <c r="G351" s="3">
        <v>42</v>
      </c>
      <c r="H351" s="18">
        <v>30</v>
      </c>
      <c r="I351" s="11">
        <v>18.7</v>
      </c>
      <c r="J351" s="11">
        <v>4.7</v>
      </c>
      <c r="K351" s="7">
        <f t="shared" si="46"/>
        <v>371.78</v>
      </c>
      <c r="L351" s="7">
        <f t="shared" si="47"/>
        <v>19.28159744419533</v>
      </c>
      <c r="M351" s="16" t="b">
        <f t="shared" si="48"/>
        <v>0</v>
      </c>
      <c r="N351" s="16" t="b">
        <f t="shared" si="49"/>
        <v>0</v>
      </c>
      <c r="O351" s="16" t="b">
        <f t="shared" si="50"/>
        <v>0</v>
      </c>
      <c r="P351" s="21" t="b">
        <f t="shared" si="51"/>
        <v>1</v>
      </c>
      <c r="Q351" s="22" t="s">
        <v>27</v>
      </c>
      <c r="R351" s="11"/>
      <c r="S351" s="6"/>
      <c r="T351" s="6"/>
      <c r="U351" s="9"/>
      <c r="V351" s="9"/>
      <c r="W351" s="9"/>
      <c r="X351" s="19" t="s">
        <v>451</v>
      </c>
      <c r="Z351" s="6"/>
      <c r="AA351" s="6"/>
    </row>
    <row r="352" spans="1:27" ht="12.75">
      <c r="A352" s="1" t="s">
        <v>687</v>
      </c>
      <c r="B352" s="1" t="s">
        <v>688</v>
      </c>
      <c r="C352" s="18">
        <v>10</v>
      </c>
      <c r="D352" s="3">
        <v>44</v>
      </c>
      <c r="E352" s="8">
        <v>50</v>
      </c>
      <c r="F352" s="8" t="s">
        <v>2</v>
      </c>
      <c r="G352" s="3">
        <v>35</v>
      </c>
      <c r="H352" s="18">
        <v>51</v>
      </c>
      <c r="I352" s="11">
        <v>2.3</v>
      </c>
      <c r="J352" s="11">
        <v>18</v>
      </c>
      <c r="K352" s="7">
        <f t="shared" si="46"/>
        <v>329.29</v>
      </c>
      <c r="L352" s="7">
        <f t="shared" si="47"/>
        <v>18.1463494951464</v>
      </c>
      <c r="M352" s="16" t="b">
        <f t="shared" si="48"/>
        <v>0</v>
      </c>
      <c r="N352" s="16" t="b">
        <f t="shared" si="49"/>
        <v>0</v>
      </c>
      <c r="O352" s="16" t="b">
        <f t="shared" si="50"/>
        <v>0</v>
      </c>
      <c r="P352" s="21" t="b">
        <f t="shared" si="51"/>
        <v>1</v>
      </c>
      <c r="Q352" s="22" t="s">
        <v>8</v>
      </c>
      <c r="R352" s="11"/>
      <c r="S352" s="6"/>
      <c r="T352" s="6"/>
      <c r="U352" s="9"/>
      <c r="V352" s="9"/>
      <c r="W352" s="9"/>
      <c r="X352" s="19" t="s">
        <v>451</v>
      </c>
      <c r="Z352" s="6"/>
      <c r="AA352" s="6"/>
    </row>
    <row r="353" spans="1:27" ht="12.75">
      <c r="A353" s="1" t="s">
        <v>689</v>
      </c>
      <c r="B353" s="1" t="s">
        <v>690</v>
      </c>
      <c r="C353" s="18">
        <v>16</v>
      </c>
      <c r="D353" s="3">
        <v>19</v>
      </c>
      <c r="E353" s="8">
        <v>35</v>
      </c>
      <c r="F353" s="8" t="s">
        <v>2</v>
      </c>
      <c r="G353" s="3">
        <v>37</v>
      </c>
      <c r="H353" s="18">
        <v>6</v>
      </c>
      <c r="I353" s="11">
        <v>11.4</v>
      </c>
      <c r="J353" s="11">
        <v>-10.9</v>
      </c>
      <c r="K353" s="7">
        <f t="shared" si="46"/>
        <v>248.77</v>
      </c>
      <c r="L353" s="7">
        <f t="shared" si="47"/>
        <v>15.77244432546839</v>
      </c>
      <c r="M353" s="16" t="b">
        <f t="shared" si="48"/>
        <v>0</v>
      </c>
      <c r="N353" s="16" t="b">
        <f t="shared" si="49"/>
        <v>0</v>
      </c>
      <c r="O353" s="16" t="b">
        <f t="shared" si="50"/>
        <v>1</v>
      </c>
      <c r="P353" s="21" t="b">
        <f t="shared" si="51"/>
        <v>0</v>
      </c>
      <c r="Q353" s="22" t="s">
        <v>8</v>
      </c>
      <c r="R353" s="11"/>
      <c r="S353" s="6"/>
      <c r="T353" s="6"/>
      <c r="U353" s="9"/>
      <c r="V353" s="9"/>
      <c r="W353" s="9"/>
      <c r="X353" s="19" t="s">
        <v>451</v>
      </c>
      <c r="Z353" s="6"/>
      <c r="AA353" s="6"/>
    </row>
    <row r="354" spans="1:27" ht="12.75">
      <c r="A354" s="1" t="s">
        <v>691</v>
      </c>
      <c r="B354" s="1" t="s">
        <v>692</v>
      </c>
      <c r="C354" s="18">
        <v>11</v>
      </c>
      <c r="D354" s="3">
        <v>3</v>
      </c>
      <c r="E354" s="8">
        <v>15</v>
      </c>
      <c r="F354" s="8" t="s">
        <v>2</v>
      </c>
      <c r="G354" s="3">
        <v>58</v>
      </c>
      <c r="H354" s="18">
        <v>30</v>
      </c>
      <c r="I354" s="11">
        <v>9.1</v>
      </c>
      <c r="J354" s="11">
        <v>-55.3</v>
      </c>
      <c r="K354" s="7">
        <f t="shared" si="46"/>
        <v>3140.8999999999996</v>
      </c>
      <c r="L354" s="7">
        <f t="shared" si="47"/>
        <v>56.043732923494666</v>
      </c>
      <c r="M354" s="16" t="b">
        <f t="shared" si="48"/>
        <v>0</v>
      </c>
      <c r="N354" s="16" t="b">
        <f t="shared" si="49"/>
        <v>0</v>
      </c>
      <c r="O354" s="16" t="b">
        <f t="shared" si="50"/>
        <v>1</v>
      </c>
      <c r="P354" s="21" t="b">
        <f t="shared" si="51"/>
        <v>0</v>
      </c>
      <c r="Q354" s="22" t="s">
        <v>15</v>
      </c>
      <c r="R354" s="11"/>
      <c r="S354" s="6"/>
      <c r="T354" s="6"/>
      <c r="U354" s="9"/>
      <c r="V354" s="9"/>
      <c r="W354" s="9"/>
      <c r="X354" s="19" t="s">
        <v>451</v>
      </c>
      <c r="Z354" s="6"/>
      <c r="AA354" s="6"/>
    </row>
    <row r="355" spans="1:27" ht="12.75">
      <c r="A355" s="1" t="s">
        <v>693</v>
      </c>
      <c r="B355" s="1" t="s">
        <v>694</v>
      </c>
      <c r="C355" s="18">
        <v>13</v>
      </c>
      <c r="D355" s="3">
        <v>22</v>
      </c>
      <c r="E355" s="8">
        <v>26</v>
      </c>
      <c r="F355" s="8">
        <v>-2</v>
      </c>
      <c r="G355" s="3">
        <v>25</v>
      </c>
      <c r="H355" s="18">
        <v>25</v>
      </c>
      <c r="I355" s="11">
        <v>-18.3</v>
      </c>
      <c r="J355" s="11">
        <v>-1</v>
      </c>
      <c r="K355" s="7">
        <f t="shared" si="46"/>
        <v>335.89000000000004</v>
      </c>
      <c r="L355" s="7">
        <f t="shared" si="47"/>
        <v>18.3273020382161</v>
      </c>
      <c r="M355" s="16" t="b">
        <f t="shared" si="48"/>
        <v>1</v>
      </c>
      <c r="N355" s="16" t="b">
        <f t="shared" si="49"/>
        <v>0</v>
      </c>
      <c r="O355" s="16" t="b">
        <f t="shared" si="50"/>
        <v>0</v>
      </c>
      <c r="P355" s="21" t="b">
        <f t="shared" si="51"/>
        <v>0</v>
      </c>
      <c r="Q355" s="22" t="s">
        <v>8</v>
      </c>
      <c r="R355" s="11"/>
      <c r="S355" s="6"/>
      <c r="T355" s="6"/>
      <c r="U355" s="9"/>
      <c r="V355" s="9"/>
      <c r="W355" s="9"/>
      <c r="X355" s="19" t="s">
        <v>451</v>
      </c>
      <c r="Z355" s="6"/>
      <c r="AA355" s="6"/>
    </row>
    <row r="356" spans="1:27" ht="12.75">
      <c r="A356" s="1" t="s">
        <v>695</v>
      </c>
      <c r="B356" s="1" t="s">
        <v>696</v>
      </c>
      <c r="C356" s="18">
        <v>9</v>
      </c>
      <c r="D356" s="3">
        <v>50</v>
      </c>
      <c r="E356" s="8">
        <v>29</v>
      </c>
      <c r="F356" s="8">
        <v>-21</v>
      </c>
      <c r="G356" s="3">
        <v>48</v>
      </c>
      <c r="H356" s="18">
        <v>31</v>
      </c>
      <c r="I356" s="11">
        <v>-22.7</v>
      </c>
      <c r="J356" s="11">
        <v>-13.6</v>
      </c>
      <c r="K356" s="7">
        <f t="shared" si="46"/>
        <v>700.25</v>
      </c>
      <c r="L356" s="7">
        <f t="shared" si="47"/>
        <v>26.462237244798484</v>
      </c>
      <c r="M356" s="16" t="b">
        <f t="shared" si="48"/>
        <v>1</v>
      </c>
      <c r="N356" s="16" t="b">
        <f t="shared" si="49"/>
        <v>0</v>
      </c>
      <c r="O356" s="16" t="b">
        <f t="shared" si="50"/>
        <v>0</v>
      </c>
      <c r="P356" s="21" t="b">
        <f t="shared" si="51"/>
        <v>0</v>
      </c>
      <c r="Q356" s="22" t="s">
        <v>8</v>
      </c>
      <c r="R356" s="11"/>
      <c r="S356" s="6"/>
      <c r="T356" s="6"/>
      <c r="U356" s="9"/>
      <c r="V356" s="9"/>
      <c r="W356" s="9"/>
      <c r="X356" s="19" t="s">
        <v>451</v>
      </c>
      <c r="Z356" s="6"/>
      <c r="AA356" s="6"/>
    </row>
    <row r="357" spans="1:27" ht="12.75">
      <c r="A357" s="1" t="s">
        <v>697</v>
      </c>
      <c r="B357" s="1" t="s">
        <v>698</v>
      </c>
      <c r="C357" s="18">
        <v>15</v>
      </c>
      <c r="D357" s="3">
        <v>43</v>
      </c>
      <c r="E357" s="8">
        <v>39</v>
      </c>
      <c r="F357" s="8" t="s">
        <v>2</v>
      </c>
      <c r="G357" s="3">
        <v>45</v>
      </c>
      <c r="H357" s="18">
        <v>31</v>
      </c>
      <c r="I357" s="11">
        <v>-7.7</v>
      </c>
      <c r="J357" s="11">
        <v>0.9</v>
      </c>
      <c r="K357" s="7">
        <f t="shared" si="46"/>
        <v>60.10000000000001</v>
      </c>
      <c r="L357" s="7">
        <f t="shared" si="47"/>
        <v>7.752418977325723</v>
      </c>
      <c r="M357" s="16" t="b">
        <f t="shared" si="48"/>
        <v>0</v>
      </c>
      <c r="N357" s="16" t="b">
        <f t="shared" si="49"/>
        <v>1</v>
      </c>
      <c r="O357" s="16" t="b">
        <f t="shared" si="50"/>
        <v>0</v>
      </c>
      <c r="P357" s="21" t="b">
        <f t="shared" si="51"/>
        <v>0</v>
      </c>
      <c r="Q357" s="22" t="s">
        <v>27</v>
      </c>
      <c r="R357" s="11"/>
      <c r="S357" s="6"/>
      <c r="T357" s="6"/>
      <c r="U357" s="9"/>
      <c r="V357" s="9"/>
      <c r="W357" s="9"/>
      <c r="X357" s="19" t="s">
        <v>451</v>
      </c>
      <c r="Z357" s="6"/>
      <c r="AA357" s="6"/>
    </row>
    <row r="358" spans="1:27" ht="12.75">
      <c r="A358" s="1" t="s">
        <v>699</v>
      </c>
      <c r="B358" s="1" t="s">
        <v>700</v>
      </c>
      <c r="C358" s="18">
        <v>13</v>
      </c>
      <c r="D358" s="3">
        <v>21</v>
      </c>
      <c r="E358" s="8">
        <v>45</v>
      </c>
      <c r="F358" s="8" t="s">
        <v>2</v>
      </c>
      <c r="G358" s="3">
        <v>14</v>
      </c>
      <c r="H358" s="18">
        <v>49</v>
      </c>
      <c r="I358" s="11">
        <v>35.2</v>
      </c>
      <c r="J358" s="11">
        <v>7.6</v>
      </c>
      <c r="K358" s="7">
        <f t="shared" si="46"/>
        <v>1296.8000000000002</v>
      </c>
      <c r="L358" s="7">
        <f t="shared" si="47"/>
        <v>36.01110939696249</v>
      </c>
      <c r="M358" s="16" t="b">
        <f t="shared" si="48"/>
        <v>0</v>
      </c>
      <c r="N358" s="16" t="b">
        <f t="shared" si="49"/>
        <v>0</v>
      </c>
      <c r="O358" s="16" t="b">
        <f t="shared" si="50"/>
        <v>0</v>
      </c>
      <c r="P358" s="21" t="b">
        <f t="shared" si="51"/>
        <v>1</v>
      </c>
      <c r="Q358" s="22" t="s">
        <v>27</v>
      </c>
      <c r="R358" s="11"/>
      <c r="S358" s="6"/>
      <c r="T358" s="6"/>
      <c r="U358" s="9"/>
      <c r="V358" s="9"/>
      <c r="W358" s="9"/>
      <c r="X358" s="19" t="s">
        <v>451</v>
      </c>
      <c r="Z358" s="6"/>
      <c r="AA358" s="6"/>
    </row>
    <row r="359" spans="1:27" ht="12.75">
      <c r="A359" s="1" t="s">
        <v>701</v>
      </c>
      <c r="B359" s="1" t="s">
        <v>702</v>
      </c>
      <c r="C359" s="18">
        <v>14</v>
      </c>
      <c r="D359" s="3">
        <v>19</v>
      </c>
      <c r="E359" s="8">
        <v>12</v>
      </c>
      <c r="F359" s="8" t="s">
        <v>2</v>
      </c>
      <c r="G359" s="3">
        <v>47</v>
      </c>
      <c r="H359" s="18">
        <v>43</v>
      </c>
      <c r="I359" s="11">
        <v>-12.6</v>
      </c>
      <c r="J359" s="11">
        <v>13.5</v>
      </c>
      <c r="K359" s="7">
        <f t="shared" si="46"/>
        <v>341.01</v>
      </c>
      <c r="L359" s="7">
        <f t="shared" si="47"/>
        <v>18.46645607581487</v>
      </c>
      <c r="M359" s="16" t="b">
        <f t="shared" si="48"/>
        <v>0</v>
      </c>
      <c r="N359" s="16" t="b">
        <f t="shared" si="49"/>
        <v>1</v>
      </c>
      <c r="O359" s="16" t="b">
        <f t="shared" si="50"/>
        <v>0</v>
      </c>
      <c r="P359" s="21" t="b">
        <f t="shared" si="51"/>
        <v>0</v>
      </c>
      <c r="Q359" s="22" t="s">
        <v>398</v>
      </c>
      <c r="R359" s="11"/>
      <c r="S359" s="6"/>
      <c r="T359" s="6"/>
      <c r="U359" s="9"/>
      <c r="V359" s="9"/>
      <c r="W359" s="9"/>
      <c r="X359" s="19" t="s">
        <v>451</v>
      </c>
      <c r="Z359" s="6"/>
      <c r="AA359" s="6"/>
    </row>
    <row r="360" spans="1:27" ht="12.75">
      <c r="A360" s="1" t="s">
        <v>703</v>
      </c>
      <c r="B360" s="1" t="s">
        <v>704</v>
      </c>
      <c r="C360" s="18">
        <v>21</v>
      </c>
      <c r="D360" s="3">
        <v>39</v>
      </c>
      <c r="E360" s="8">
        <v>18</v>
      </c>
      <c r="F360" s="8">
        <v>-25</v>
      </c>
      <c r="G360" s="3">
        <v>29</v>
      </c>
      <c r="H360" s="18">
        <v>36</v>
      </c>
      <c r="I360" s="11">
        <v>3.4</v>
      </c>
      <c r="J360" s="11">
        <v>-5</v>
      </c>
      <c r="K360" s="7">
        <f t="shared" si="46"/>
        <v>36.56</v>
      </c>
      <c r="L360" s="7">
        <f t="shared" si="47"/>
        <v>6.04648658313239</v>
      </c>
      <c r="M360" s="16" t="b">
        <f t="shared" si="48"/>
        <v>0</v>
      </c>
      <c r="N360" s="16" t="b">
        <f t="shared" si="49"/>
        <v>0</v>
      </c>
      <c r="O360" s="16" t="b">
        <f t="shared" si="50"/>
        <v>1</v>
      </c>
      <c r="P360" s="21" t="b">
        <f t="shared" si="51"/>
        <v>0</v>
      </c>
      <c r="Q360" s="22" t="s">
        <v>8</v>
      </c>
      <c r="R360" s="11"/>
      <c r="S360" s="6"/>
      <c r="T360" s="6"/>
      <c r="U360" s="9"/>
      <c r="V360" s="9"/>
      <c r="W360" s="9"/>
      <c r="X360" s="19" t="s">
        <v>451</v>
      </c>
      <c r="Z360" s="6"/>
      <c r="AA360" s="6"/>
    </row>
    <row r="361" spans="1:27" ht="12.75">
      <c r="A361" s="1" t="s">
        <v>703</v>
      </c>
      <c r="B361" s="1" t="s">
        <v>704</v>
      </c>
      <c r="C361" s="18">
        <v>21</v>
      </c>
      <c r="D361" s="3">
        <v>39</v>
      </c>
      <c r="E361" s="8">
        <v>18</v>
      </c>
      <c r="F361" s="8">
        <v>-25</v>
      </c>
      <c r="G361" s="3">
        <v>29</v>
      </c>
      <c r="H361" s="18">
        <v>36</v>
      </c>
      <c r="I361" s="11">
        <v>3.4</v>
      </c>
      <c r="J361" s="11">
        <v>-5</v>
      </c>
      <c r="K361" s="7">
        <f t="shared" si="46"/>
        <v>36.56</v>
      </c>
      <c r="L361" s="7">
        <f t="shared" si="47"/>
        <v>6.04648658313239</v>
      </c>
      <c r="M361" s="16" t="b">
        <f t="shared" si="48"/>
        <v>0</v>
      </c>
      <c r="N361" s="16" t="b">
        <f t="shared" si="49"/>
        <v>0</v>
      </c>
      <c r="O361" s="16" t="b">
        <f t="shared" si="50"/>
        <v>1</v>
      </c>
      <c r="P361" s="21" t="b">
        <f t="shared" si="51"/>
        <v>0</v>
      </c>
      <c r="Q361" s="22" t="s">
        <v>8</v>
      </c>
      <c r="R361" s="11"/>
      <c r="S361" s="6"/>
      <c r="T361" s="6"/>
      <c r="U361" s="9"/>
      <c r="V361" s="9"/>
      <c r="W361" s="9"/>
      <c r="X361" s="19" t="s">
        <v>451</v>
      </c>
      <c r="Z361" s="6"/>
      <c r="AA361" s="6"/>
    </row>
    <row r="362" spans="1:27" ht="12.75">
      <c r="A362" s="1" t="s">
        <v>705</v>
      </c>
      <c r="B362" s="1" t="s">
        <v>706</v>
      </c>
      <c r="C362" s="18">
        <v>0</v>
      </c>
      <c r="D362" s="3">
        <v>37</v>
      </c>
      <c r="E362" s="8">
        <v>52</v>
      </c>
      <c r="F362" s="8" t="s">
        <v>2</v>
      </c>
      <c r="G362" s="3">
        <v>38</v>
      </c>
      <c r="H362" s="18">
        <v>33</v>
      </c>
      <c r="I362" s="11">
        <v>27.1</v>
      </c>
      <c r="J362" s="11">
        <v>80.8</v>
      </c>
      <c r="K362" s="7">
        <f t="shared" si="46"/>
        <v>7263.049999999999</v>
      </c>
      <c r="L362" s="7">
        <f t="shared" si="47"/>
        <v>85.22352961477246</v>
      </c>
      <c r="M362" s="16" t="b">
        <f t="shared" si="48"/>
        <v>0</v>
      </c>
      <c r="N362" s="16" t="b">
        <f t="shared" si="49"/>
        <v>0</v>
      </c>
      <c r="O362" s="16" t="b">
        <f t="shared" si="50"/>
        <v>0</v>
      </c>
      <c r="P362" s="21" t="b">
        <f t="shared" si="51"/>
        <v>1</v>
      </c>
      <c r="Q362" s="22" t="s">
        <v>20</v>
      </c>
      <c r="R362" s="11"/>
      <c r="S362" s="6"/>
      <c r="T362" s="6"/>
      <c r="U362" s="9"/>
      <c r="V362" s="9"/>
      <c r="W362" s="9"/>
      <c r="X362" s="19" t="s">
        <v>451</v>
      </c>
      <c r="Z362" s="6"/>
      <c r="AA362" s="6"/>
    </row>
    <row r="363" spans="1:27" ht="12.75">
      <c r="A363" s="1" t="s">
        <v>707</v>
      </c>
      <c r="B363" s="1" t="s">
        <v>708</v>
      </c>
      <c r="C363" s="18">
        <v>1</v>
      </c>
      <c r="D363" s="3">
        <v>55</v>
      </c>
      <c r="E363" s="8">
        <v>41</v>
      </c>
      <c r="F363" s="8">
        <v>-29</v>
      </c>
      <c r="G363" s="3">
        <v>55</v>
      </c>
      <c r="H363" s="18">
        <v>21</v>
      </c>
      <c r="I363" s="11">
        <v>0.4</v>
      </c>
      <c r="J363" s="11">
        <v>6.9</v>
      </c>
      <c r="K363" s="7">
        <f t="shared" si="46"/>
        <v>47.77</v>
      </c>
      <c r="L363" s="7">
        <f t="shared" si="47"/>
        <v>6.911584478250989</v>
      </c>
      <c r="M363" s="16" t="b">
        <f t="shared" si="48"/>
        <v>0</v>
      </c>
      <c r="N363" s="16" t="b">
        <f t="shared" si="49"/>
        <v>0</v>
      </c>
      <c r="O363" s="16" t="b">
        <f t="shared" si="50"/>
        <v>0</v>
      </c>
      <c r="P363" s="21" t="b">
        <f t="shared" si="51"/>
        <v>1</v>
      </c>
      <c r="Q363" s="22" t="s">
        <v>27</v>
      </c>
      <c r="R363" s="11"/>
      <c r="S363" s="6"/>
      <c r="T363" s="6"/>
      <c r="U363" s="9"/>
      <c r="V363" s="9"/>
      <c r="W363" s="9"/>
      <c r="X363" s="19" t="s">
        <v>451</v>
      </c>
      <c r="Z363" s="6"/>
      <c r="AA363" s="6"/>
    </row>
    <row r="364" spans="1:27" ht="12.75">
      <c r="A364" s="1" t="s">
        <v>709</v>
      </c>
      <c r="B364" s="1" t="s">
        <v>710</v>
      </c>
      <c r="C364" s="18">
        <v>19</v>
      </c>
      <c r="D364" s="3">
        <v>37</v>
      </c>
      <c r="E364" s="8">
        <v>23</v>
      </c>
      <c r="F364" s="8" t="s">
        <v>2</v>
      </c>
      <c r="G364" s="3">
        <v>42</v>
      </c>
      <c r="H364" s="18">
        <v>23</v>
      </c>
      <c r="I364" s="11">
        <v>3.7</v>
      </c>
      <c r="J364" s="11">
        <v>-5.2</v>
      </c>
      <c r="K364" s="7">
        <f t="shared" si="46"/>
        <v>40.730000000000004</v>
      </c>
      <c r="L364" s="7">
        <f t="shared" si="47"/>
        <v>6.382005954243541</v>
      </c>
      <c r="M364" s="16" t="b">
        <f t="shared" si="48"/>
        <v>0</v>
      </c>
      <c r="N364" s="16" t="b">
        <f t="shared" si="49"/>
        <v>0</v>
      </c>
      <c r="O364" s="16" t="b">
        <f t="shared" si="50"/>
        <v>1</v>
      </c>
      <c r="P364" s="21" t="b">
        <f t="shared" si="51"/>
        <v>0</v>
      </c>
      <c r="Q364" s="22" t="s">
        <v>20</v>
      </c>
      <c r="R364" s="11"/>
      <c r="S364" s="6"/>
      <c r="T364" s="6"/>
      <c r="U364" s="9"/>
      <c r="V364" s="9"/>
      <c r="W364" s="9"/>
      <c r="X364" s="19" t="s">
        <v>451</v>
      </c>
      <c r="Z364" s="6"/>
      <c r="AA364" s="6"/>
    </row>
    <row r="365" spans="1:27" ht="12.75">
      <c r="A365" s="1" t="s">
        <v>711</v>
      </c>
      <c r="B365" s="1" t="s">
        <v>712</v>
      </c>
      <c r="C365" s="18">
        <v>16</v>
      </c>
      <c r="D365" s="3">
        <v>35</v>
      </c>
      <c r="E365" s="8">
        <v>11</v>
      </c>
      <c r="F365" s="8" t="s">
        <v>2</v>
      </c>
      <c r="G365" s="3">
        <v>12</v>
      </c>
      <c r="H365" s="18">
        <v>51</v>
      </c>
      <c r="I365" s="11">
        <v>0.2</v>
      </c>
      <c r="J365" s="11">
        <v>-18.5</v>
      </c>
      <c r="K365" s="7">
        <f t="shared" si="46"/>
        <v>342.29</v>
      </c>
      <c r="L365" s="7">
        <f t="shared" si="47"/>
        <v>18.50108104949546</v>
      </c>
      <c r="M365" s="16" t="b">
        <f t="shared" si="48"/>
        <v>0</v>
      </c>
      <c r="N365" s="16" t="b">
        <f t="shared" si="49"/>
        <v>0</v>
      </c>
      <c r="O365" s="16" t="b">
        <f t="shared" si="50"/>
        <v>1</v>
      </c>
      <c r="P365" s="21" t="b">
        <f t="shared" si="51"/>
        <v>0</v>
      </c>
      <c r="Q365" s="22" t="s">
        <v>12</v>
      </c>
      <c r="R365" s="11"/>
      <c r="S365" s="6"/>
      <c r="T365" s="6"/>
      <c r="U365" s="9"/>
      <c r="V365" s="9"/>
      <c r="W365" s="9"/>
      <c r="X365" s="19" t="s">
        <v>451</v>
      </c>
      <c r="Z365" s="6"/>
      <c r="AA365" s="6"/>
    </row>
    <row r="366" spans="1:27" ht="12.75">
      <c r="A366" s="1" t="s">
        <v>713</v>
      </c>
      <c r="B366" s="1" t="s">
        <v>714</v>
      </c>
      <c r="C366" s="18">
        <v>23</v>
      </c>
      <c r="D366" s="3">
        <v>22</v>
      </c>
      <c r="E366" s="8">
        <v>19</v>
      </c>
      <c r="F366" s="8" t="s">
        <v>2</v>
      </c>
      <c r="G366" s="3">
        <v>9</v>
      </c>
      <c r="H366" s="18">
        <v>25</v>
      </c>
      <c r="I366" s="11">
        <v>-8</v>
      </c>
      <c r="J366" s="11">
        <v>1.3</v>
      </c>
      <c r="K366" s="7">
        <f t="shared" si="46"/>
        <v>65.69</v>
      </c>
      <c r="L366" s="7">
        <f t="shared" si="47"/>
        <v>8.104936767180853</v>
      </c>
      <c r="M366" s="16" t="b">
        <f t="shared" si="48"/>
        <v>0</v>
      </c>
      <c r="N366" s="16" t="b">
        <f t="shared" si="49"/>
        <v>1</v>
      </c>
      <c r="O366" s="16" t="b">
        <f t="shared" si="50"/>
        <v>0</v>
      </c>
      <c r="P366" s="21" t="b">
        <f t="shared" si="51"/>
        <v>0</v>
      </c>
      <c r="Q366" s="22" t="s">
        <v>27</v>
      </c>
      <c r="R366" s="11"/>
      <c r="S366" s="6"/>
      <c r="T366" s="6"/>
      <c r="U366" s="9"/>
      <c r="V366" s="9"/>
      <c r="W366" s="9"/>
      <c r="X366" s="19" t="s">
        <v>451</v>
      </c>
      <c r="Z366" s="6"/>
      <c r="AA366" s="6"/>
    </row>
    <row r="367" spans="1:27" ht="12.75">
      <c r="A367" s="1" t="s">
        <v>715</v>
      </c>
      <c r="B367" s="1" t="s">
        <v>716</v>
      </c>
      <c r="C367" s="18">
        <v>19</v>
      </c>
      <c r="D367" s="3">
        <v>27</v>
      </c>
      <c r="E367" s="8">
        <v>17</v>
      </c>
      <c r="F367" s="8" t="s">
        <v>2</v>
      </c>
      <c r="G367" s="3">
        <v>18</v>
      </c>
      <c r="H367" s="18">
        <v>59</v>
      </c>
      <c r="I367" s="11">
        <v>0</v>
      </c>
      <c r="J367" s="11">
        <v>5.4</v>
      </c>
      <c r="K367" s="7">
        <f t="shared" si="46"/>
        <v>29.160000000000004</v>
      </c>
      <c r="L367" s="7">
        <f t="shared" si="47"/>
        <v>5.4</v>
      </c>
      <c r="M367" s="16" t="b">
        <f t="shared" si="48"/>
        <v>0</v>
      </c>
      <c r="N367" s="16" t="b">
        <f t="shared" si="49"/>
        <v>0</v>
      </c>
      <c r="O367" s="16" t="b">
        <f t="shared" si="50"/>
        <v>0</v>
      </c>
      <c r="P367" s="21" t="b">
        <f t="shared" si="51"/>
        <v>0</v>
      </c>
      <c r="Q367" s="22" t="s">
        <v>8</v>
      </c>
      <c r="R367" s="11"/>
      <c r="S367" s="6"/>
      <c r="T367" s="6"/>
      <c r="U367" s="9"/>
      <c r="V367" s="9"/>
      <c r="W367" s="9"/>
      <c r="X367" s="19" t="s">
        <v>451</v>
      </c>
      <c r="Z367" s="6"/>
      <c r="AA367" s="6"/>
    </row>
    <row r="368" spans="1:27" ht="12.75">
      <c r="A368" s="1" t="s">
        <v>717</v>
      </c>
      <c r="B368" s="1" t="s">
        <v>718</v>
      </c>
      <c r="C368" s="18">
        <v>23</v>
      </c>
      <c r="D368" s="3">
        <v>8</v>
      </c>
      <c r="E368" s="8">
        <v>5</v>
      </c>
      <c r="F368" s="8" t="s">
        <v>2</v>
      </c>
      <c r="G368" s="3">
        <v>34</v>
      </c>
      <c r="H368" s="18">
        <v>6</v>
      </c>
      <c r="I368" s="11">
        <v>-4.2</v>
      </c>
      <c r="J368" s="11">
        <v>-10.3</v>
      </c>
      <c r="K368" s="7">
        <f t="shared" si="46"/>
        <v>123.73000000000002</v>
      </c>
      <c r="L368" s="7">
        <f t="shared" si="47"/>
        <v>11.123398761170078</v>
      </c>
      <c r="M368" s="16" t="b">
        <f t="shared" si="48"/>
        <v>1</v>
      </c>
      <c r="N368" s="16" t="b">
        <f t="shared" si="49"/>
        <v>0</v>
      </c>
      <c r="O368" s="16" t="b">
        <f t="shared" si="50"/>
        <v>0</v>
      </c>
      <c r="P368" s="21" t="b">
        <f t="shared" si="51"/>
        <v>0</v>
      </c>
      <c r="Q368" s="22" t="s">
        <v>8</v>
      </c>
      <c r="R368" s="11"/>
      <c r="S368" s="6"/>
      <c r="T368" s="6"/>
      <c r="U368" s="9"/>
      <c r="V368" s="9"/>
      <c r="W368" s="9"/>
      <c r="X368" s="19" t="s">
        <v>451</v>
      </c>
      <c r="Z368" s="6"/>
      <c r="AA368" s="6"/>
    </row>
    <row r="369" spans="1:27" ht="12.75">
      <c r="A369" s="1" t="s">
        <v>719</v>
      </c>
      <c r="B369" s="1" t="s">
        <v>81</v>
      </c>
      <c r="C369" s="18">
        <v>23</v>
      </c>
      <c r="D369" s="3">
        <v>51</v>
      </c>
      <c r="E369" s="8">
        <v>3</v>
      </c>
      <c r="F369" s="8" t="s">
        <v>2</v>
      </c>
      <c r="G369" s="3">
        <v>10</v>
      </c>
      <c r="H369" s="18">
        <v>56</v>
      </c>
      <c r="I369" s="11">
        <v>5</v>
      </c>
      <c r="J369" s="11">
        <v>0</v>
      </c>
      <c r="K369" s="7">
        <f t="shared" si="46"/>
        <v>25</v>
      </c>
      <c r="L369" s="7">
        <f t="shared" si="47"/>
        <v>5</v>
      </c>
      <c r="M369" s="16" t="b">
        <f t="shared" si="48"/>
        <v>0</v>
      </c>
      <c r="N369" s="16" t="b">
        <f t="shared" si="49"/>
        <v>0</v>
      </c>
      <c r="O369" s="16" t="b">
        <f t="shared" si="50"/>
        <v>0</v>
      </c>
      <c r="P369" s="21" t="b">
        <f t="shared" si="51"/>
        <v>0</v>
      </c>
      <c r="Q369" s="22" t="s">
        <v>36</v>
      </c>
      <c r="R369" s="11"/>
      <c r="S369" s="6"/>
      <c r="T369" s="6"/>
      <c r="U369" s="9"/>
      <c r="V369" s="9"/>
      <c r="W369" s="9"/>
      <c r="X369" s="19" t="s">
        <v>451</v>
      </c>
      <c r="Z369" s="6"/>
      <c r="AA369" s="6"/>
    </row>
    <row r="370" spans="1:27" ht="12.75">
      <c r="A370" s="1" t="s">
        <v>720</v>
      </c>
      <c r="B370" s="1" t="s">
        <v>721</v>
      </c>
      <c r="C370" s="18">
        <v>21</v>
      </c>
      <c r="D370" s="3">
        <v>42</v>
      </c>
      <c r="E370" s="8">
        <v>24</v>
      </c>
      <c r="F370" s="8" t="s">
        <v>2</v>
      </c>
      <c r="G370" s="3">
        <v>29</v>
      </c>
      <c r="H370" s="18">
        <v>51</v>
      </c>
      <c r="I370" s="11">
        <v>-3.5</v>
      </c>
      <c r="J370" s="11">
        <v>-11.1</v>
      </c>
      <c r="K370" s="7">
        <f t="shared" si="46"/>
        <v>135.45999999999998</v>
      </c>
      <c r="L370" s="7">
        <f t="shared" si="47"/>
        <v>11.63872845288522</v>
      </c>
      <c r="M370" s="16" t="b">
        <f t="shared" si="48"/>
        <v>1</v>
      </c>
      <c r="N370" s="16" t="b">
        <f t="shared" si="49"/>
        <v>0</v>
      </c>
      <c r="O370" s="16" t="b">
        <f t="shared" si="50"/>
        <v>0</v>
      </c>
      <c r="P370" s="21" t="b">
        <f t="shared" si="51"/>
        <v>0</v>
      </c>
      <c r="Q370" s="22" t="s">
        <v>398</v>
      </c>
      <c r="R370" s="11"/>
      <c r="S370" s="6"/>
      <c r="T370" s="6"/>
      <c r="U370" s="9"/>
      <c r="V370" s="9"/>
      <c r="W370" s="9"/>
      <c r="X370" s="19" t="s">
        <v>451</v>
      </c>
      <c r="Z370" s="6"/>
      <c r="AA370" s="6"/>
    </row>
    <row r="371" spans="1:27" ht="12.75">
      <c r="A371" s="1" t="s">
        <v>722</v>
      </c>
      <c r="B371" s="1" t="s">
        <v>723</v>
      </c>
      <c r="C371" s="18">
        <v>23</v>
      </c>
      <c r="D371" s="3">
        <v>4</v>
      </c>
      <c r="E371" s="8">
        <v>57</v>
      </c>
      <c r="F371" s="8" t="s">
        <v>2</v>
      </c>
      <c r="G371" s="3">
        <v>33</v>
      </c>
      <c r="H371" s="18">
        <v>5</v>
      </c>
      <c r="I371" s="11">
        <v>-2.6</v>
      </c>
      <c r="J371" s="11">
        <v>-3</v>
      </c>
      <c r="K371" s="7">
        <f t="shared" si="46"/>
        <v>15.760000000000002</v>
      </c>
      <c r="L371" s="7">
        <f t="shared" si="47"/>
        <v>3.9698866482558417</v>
      </c>
      <c r="M371" s="16" t="b">
        <f t="shared" si="48"/>
        <v>1</v>
      </c>
      <c r="N371" s="16" t="b">
        <f t="shared" si="49"/>
        <v>0</v>
      </c>
      <c r="O371" s="16" t="b">
        <f t="shared" si="50"/>
        <v>0</v>
      </c>
      <c r="P371" s="21" t="b">
        <f t="shared" si="51"/>
        <v>0</v>
      </c>
      <c r="Q371" s="22" t="s">
        <v>27</v>
      </c>
      <c r="R371" s="11"/>
      <c r="S371" s="6"/>
      <c r="T371" s="6"/>
      <c r="U371" s="9"/>
      <c r="V371" s="9"/>
      <c r="W371" s="9"/>
      <c r="X371" s="19" t="s">
        <v>451</v>
      </c>
      <c r="Z371" s="6"/>
      <c r="AA371" s="6"/>
    </row>
    <row r="372" spans="1:27" ht="12.75">
      <c r="A372" s="1" t="s">
        <v>724</v>
      </c>
      <c r="B372" s="1" t="s">
        <v>81</v>
      </c>
      <c r="C372" s="18">
        <v>2</v>
      </c>
      <c r="D372" s="3">
        <v>2</v>
      </c>
      <c r="E372" s="8">
        <v>8</v>
      </c>
      <c r="F372" s="8" t="s">
        <v>2</v>
      </c>
      <c r="G372" s="3">
        <v>5</v>
      </c>
      <c r="H372" s="18">
        <v>28</v>
      </c>
      <c r="I372" s="11">
        <v>2.5</v>
      </c>
      <c r="J372" s="11">
        <v>0.8</v>
      </c>
      <c r="K372" s="7">
        <f t="shared" si="46"/>
        <v>6.890000000000001</v>
      </c>
      <c r="L372" s="7">
        <f t="shared" si="47"/>
        <v>2.6248809496813377</v>
      </c>
      <c r="M372" s="16" t="b">
        <f t="shared" si="48"/>
        <v>0</v>
      </c>
      <c r="N372" s="16" t="b">
        <f t="shared" si="49"/>
        <v>0</v>
      </c>
      <c r="O372" s="16" t="b">
        <f t="shared" si="50"/>
        <v>0</v>
      </c>
      <c r="P372" s="21" t="b">
        <f t="shared" si="51"/>
        <v>1</v>
      </c>
      <c r="Q372" s="22"/>
      <c r="R372" s="11"/>
      <c r="S372" s="6"/>
      <c r="T372" s="6"/>
      <c r="U372" s="9"/>
      <c r="V372" s="9"/>
      <c r="W372" s="9"/>
      <c r="X372" s="19" t="s">
        <v>451</v>
      </c>
      <c r="Z372" s="6"/>
      <c r="AA372" s="6"/>
    </row>
    <row r="373" spans="1:27" ht="12.75">
      <c r="A373" s="1" t="s">
        <v>725</v>
      </c>
      <c r="B373" s="1" t="s">
        <v>726</v>
      </c>
      <c r="C373" s="18">
        <v>20</v>
      </c>
      <c r="D373" s="3">
        <v>19</v>
      </c>
      <c r="E373" s="8">
        <v>35</v>
      </c>
      <c r="F373" s="8">
        <v>-18</v>
      </c>
      <c r="G373" s="3">
        <v>9</v>
      </c>
      <c r="H373" s="18">
        <v>49</v>
      </c>
      <c r="I373" s="11">
        <v>-24.3</v>
      </c>
      <c r="J373" s="11">
        <v>-21.7</v>
      </c>
      <c r="K373" s="7">
        <f t="shared" si="46"/>
        <v>1061.38</v>
      </c>
      <c r="L373" s="7">
        <f t="shared" si="47"/>
        <v>32.57882748043582</v>
      </c>
      <c r="M373" s="16" t="b">
        <f t="shared" si="48"/>
        <v>1</v>
      </c>
      <c r="N373" s="16" t="b">
        <f t="shared" si="49"/>
        <v>0</v>
      </c>
      <c r="O373" s="16" t="b">
        <f t="shared" si="50"/>
        <v>0</v>
      </c>
      <c r="P373" s="21" t="b">
        <f t="shared" si="51"/>
        <v>0</v>
      </c>
      <c r="Q373" s="22" t="s">
        <v>8</v>
      </c>
      <c r="R373" s="11"/>
      <c r="S373" s="6"/>
      <c r="T373" s="6"/>
      <c r="U373" s="9"/>
      <c r="V373" s="9"/>
      <c r="W373" s="9"/>
      <c r="X373" s="19" t="s">
        <v>451</v>
      </c>
      <c r="Z373" s="6"/>
      <c r="AA373" s="6"/>
    </row>
    <row r="374" spans="1:27" ht="12.75">
      <c r="A374" s="1" t="s">
        <v>727</v>
      </c>
      <c r="B374" s="1" t="s">
        <v>728</v>
      </c>
      <c r="C374" s="18">
        <v>1</v>
      </c>
      <c r="D374" s="3">
        <v>48</v>
      </c>
      <c r="E374" s="8">
        <v>22</v>
      </c>
      <c r="F374" s="8" t="s">
        <v>2</v>
      </c>
      <c r="G374" s="3">
        <v>31</v>
      </c>
      <c r="H374" s="18">
        <v>34</v>
      </c>
      <c r="I374" s="11">
        <v>17.5</v>
      </c>
      <c r="J374" s="11">
        <v>4</v>
      </c>
      <c r="K374" s="7">
        <f t="shared" si="46"/>
        <v>322.25</v>
      </c>
      <c r="L374" s="7">
        <f t="shared" si="47"/>
        <v>17.95132307101624</v>
      </c>
      <c r="M374" s="16" t="b">
        <f t="shared" si="48"/>
        <v>0</v>
      </c>
      <c r="N374" s="16" t="b">
        <f t="shared" si="49"/>
        <v>0</v>
      </c>
      <c r="O374" s="16" t="b">
        <f t="shared" si="50"/>
        <v>0</v>
      </c>
      <c r="P374" s="21" t="b">
        <f t="shared" si="51"/>
        <v>1</v>
      </c>
      <c r="Q374" s="22" t="s">
        <v>75</v>
      </c>
      <c r="R374" s="11"/>
      <c r="S374" s="6"/>
      <c r="T374" s="6"/>
      <c r="U374" s="9"/>
      <c r="V374" s="9"/>
      <c r="W374" s="9"/>
      <c r="X374" s="19" t="s">
        <v>451</v>
      </c>
      <c r="Z374" s="6"/>
      <c r="AA374" s="6"/>
    </row>
    <row r="375" spans="1:27" ht="12.75">
      <c r="A375" s="1" t="s">
        <v>729</v>
      </c>
      <c r="B375" s="1" t="s">
        <v>730</v>
      </c>
      <c r="C375" s="18">
        <v>22</v>
      </c>
      <c r="D375" s="3">
        <v>14</v>
      </c>
      <c r="E375" s="8">
        <v>30</v>
      </c>
      <c r="F375" s="8" t="s">
        <v>2</v>
      </c>
      <c r="G375" s="3">
        <v>1</v>
      </c>
      <c r="H375" s="18">
        <v>38</v>
      </c>
      <c r="I375" s="11">
        <v>-15.9</v>
      </c>
      <c r="J375" s="11">
        <v>-8.3</v>
      </c>
      <c r="K375" s="7">
        <f t="shared" si="46"/>
        <v>321.70000000000005</v>
      </c>
      <c r="L375" s="7">
        <f t="shared" si="47"/>
        <v>17.935997323817823</v>
      </c>
      <c r="M375" s="16" t="b">
        <f t="shared" si="48"/>
        <v>1</v>
      </c>
      <c r="N375" s="16" t="b">
        <f t="shared" si="49"/>
        <v>0</v>
      </c>
      <c r="O375" s="16" t="b">
        <f t="shared" si="50"/>
        <v>0</v>
      </c>
      <c r="P375" s="21" t="b">
        <f t="shared" si="51"/>
        <v>0</v>
      </c>
      <c r="Q375" s="22" t="s">
        <v>8</v>
      </c>
      <c r="R375" s="11"/>
      <c r="S375" s="6"/>
      <c r="T375" s="6"/>
      <c r="U375" s="9"/>
      <c r="V375" s="9"/>
      <c r="W375" s="9"/>
      <c r="X375" s="19" t="s">
        <v>451</v>
      </c>
      <c r="Z375" s="6"/>
      <c r="AA375" s="6"/>
    </row>
    <row r="376" spans="1:27" ht="12.75">
      <c r="A376" s="1" t="s">
        <v>731</v>
      </c>
      <c r="B376" s="1" t="s">
        <v>732</v>
      </c>
      <c r="C376" s="18">
        <v>22</v>
      </c>
      <c r="D376" s="3">
        <v>8</v>
      </c>
      <c r="E376" s="8">
        <v>54</v>
      </c>
      <c r="F376" s="8" t="s">
        <v>2</v>
      </c>
      <c r="G376" s="3">
        <v>20</v>
      </c>
      <c r="H376" s="18">
        <v>50</v>
      </c>
      <c r="I376" s="11">
        <v>-1.5</v>
      </c>
      <c r="J376" s="11">
        <v>2.9</v>
      </c>
      <c r="K376" s="7">
        <f t="shared" si="46"/>
        <v>10.66</v>
      </c>
      <c r="L376" s="7">
        <f t="shared" si="47"/>
        <v>3.2649655434629015</v>
      </c>
      <c r="M376" s="16" t="b">
        <f t="shared" si="48"/>
        <v>0</v>
      </c>
      <c r="N376" s="16" t="b">
        <f t="shared" si="49"/>
        <v>1</v>
      </c>
      <c r="O376" s="16" t="b">
        <f t="shared" si="50"/>
        <v>0</v>
      </c>
      <c r="P376" s="21" t="b">
        <f t="shared" si="51"/>
        <v>0</v>
      </c>
      <c r="Q376" s="22" t="s">
        <v>8</v>
      </c>
      <c r="R376" s="11"/>
      <c r="S376" s="6"/>
      <c r="T376" s="6"/>
      <c r="U376" s="9"/>
      <c r="V376" s="9"/>
      <c r="W376" s="9"/>
      <c r="X376" s="19" t="s">
        <v>451</v>
      </c>
      <c r="Z376" s="6"/>
      <c r="AA376" s="6"/>
    </row>
    <row r="377" spans="1:27" ht="12.75">
      <c r="A377" s="1" t="s">
        <v>733</v>
      </c>
      <c r="B377" s="1" t="s">
        <v>734</v>
      </c>
      <c r="C377" s="18">
        <v>23</v>
      </c>
      <c r="D377" s="3">
        <v>13</v>
      </c>
      <c r="E377" s="8">
        <v>11</v>
      </c>
      <c r="F377" s="8" t="s">
        <v>2</v>
      </c>
      <c r="G377" s="3">
        <v>46</v>
      </c>
      <c r="H377" s="18">
        <v>25</v>
      </c>
      <c r="I377" s="11">
        <v>5.6</v>
      </c>
      <c r="J377" s="11">
        <v>5.7</v>
      </c>
      <c r="K377" s="7">
        <f t="shared" si="46"/>
        <v>63.849999999999994</v>
      </c>
      <c r="L377" s="7">
        <f t="shared" si="47"/>
        <v>7.99061950038919</v>
      </c>
      <c r="M377" s="16" t="b">
        <f t="shared" si="48"/>
        <v>0</v>
      </c>
      <c r="N377" s="16" t="b">
        <f t="shared" si="49"/>
        <v>0</v>
      </c>
      <c r="O377" s="16" t="b">
        <f t="shared" si="50"/>
        <v>0</v>
      </c>
      <c r="P377" s="21" t="b">
        <f t="shared" si="51"/>
        <v>1</v>
      </c>
      <c r="Q377" s="22" t="s">
        <v>8</v>
      </c>
      <c r="R377" s="11"/>
      <c r="S377" s="6"/>
      <c r="T377" s="6"/>
      <c r="U377" s="9"/>
      <c r="V377" s="9"/>
      <c r="W377" s="9"/>
      <c r="X377" s="19" t="s">
        <v>451</v>
      </c>
      <c r="Z377" s="6"/>
      <c r="AA377" s="6"/>
    </row>
    <row r="378" spans="1:27" ht="12.75">
      <c r="A378" s="1" t="s">
        <v>735</v>
      </c>
      <c r="B378" s="1" t="s">
        <v>736</v>
      </c>
      <c r="C378" s="18">
        <v>0</v>
      </c>
      <c r="D378" s="3">
        <v>42</v>
      </c>
      <c r="E378" s="8">
        <v>5</v>
      </c>
      <c r="F378" s="8" t="s">
        <v>2</v>
      </c>
      <c r="G378" s="3">
        <v>48</v>
      </c>
      <c r="H378" s="18">
        <v>5</v>
      </c>
      <c r="I378" s="11">
        <v>-12.8</v>
      </c>
      <c r="J378" s="11">
        <v>-9.2</v>
      </c>
      <c r="K378" s="7">
        <f t="shared" si="46"/>
        <v>248.48000000000002</v>
      </c>
      <c r="L378" s="7">
        <f t="shared" si="47"/>
        <v>15.763248396190425</v>
      </c>
      <c r="M378" s="16" t="b">
        <f t="shared" si="48"/>
        <v>1</v>
      </c>
      <c r="N378" s="16" t="b">
        <f t="shared" si="49"/>
        <v>0</v>
      </c>
      <c r="O378" s="16" t="b">
        <f t="shared" si="50"/>
        <v>0</v>
      </c>
      <c r="P378" s="21" t="b">
        <f t="shared" si="51"/>
        <v>0</v>
      </c>
      <c r="Q378" s="22" t="s">
        <v>12</v>
      </c>
      <c r="R378" s="11"/>
      <c r="S378" s="6"/>
      <c r="T378" s="6"/>
      <c r="U378" s="9"/>
      <c r="V378" s="9"/>
      <c r="W378" s="9"/>
      <c r="X378" s="19" t="s">
        <v>451</v>
      </c>
      <c r="Z378" s="6"/>
      <c r="AA378" s="6"/>
    </row>
    <row r="379" spans="1:27" ht="12.75">
      <c r="A379" s="1" t="s">
        <v>737</v>
      </c>
      <c r="B379" s="1" t="s">
        <v>738</v>
      </c>
      <c r="C379" s="18">
        <v>8</v>
      </c>
      <c r="D379" s="3">
        <v>36</v>
      </c>
      <c r="E379" s="8">
        <v>28</v>
      </c>
      <c r="F379" s="8">
        <v>-11</v>
      </c>
      <c r="G379" s="3">
        <v>50</v>
      </c>
      <c r="H379" s="18">
        <v>4</v>
      </c>
      <c r="I379" s="11">
        <v>-11.9</v>
      </c>
      <c r="J379" s="11">
        <v>24</v>
      </c>
      <c r="K379" s="7">
        <f t="shared" si="46"/>
        <v>717.61</v>
      </c>
      <c r="L379" s="7">
        <f t="shared" si="47"/>
        <v>26.788243690096596</v>
      </c>
      <c r="M379" s="16" t="b">
        <f t="shared" si="48"/>
        <v>0</v>
      </c>
      <c r="N379" s="16" t="b">
        <f t="shared" si="49"/>
        <v>1</v>
      </c>
      <c r="O379" s="16" t="b">
        <f t="shared" si="50"/>
        <v>0</v>
      </c>
      <c r="P379" s="21" t="b">
        <f t="shared" si="51"/>
        <v>0</v>
      </c>
      <c r="Q379" s="22" t="s">
        <v>75</v>
      </c>
      <c r="R379" s="11"/>
      <c r="S379" s="6"/>
      <c r="T379" s="6"/>
      <c r="U379" s="9"/>
      <c r="V379" s="9"/>
      <c r="W379" s="9"/>
      <c r="X379" s="19" t="s">
        <v>451</v>
      </c>
      <c r="Z379" s="6"/>
      <c r="AA379" s="6"/>
    </row>
    <row r="380" spans="1:27" ht="12.75">
      <c r="A380" s="1" t="s">
        <v>739</v>
      </c>
      <c r="B380" s="1" t="s">
        <v>81</v>
      </c>
      <c r="C380" s="18">
        <v>3</v>
      </c>
      <c r="D380" s="3">
        <v>52</v>
      </c>
      <c r="E380" s="8">
        <v>59</v>
      </c>
      <c r="F380" s="8" t="s">
        <v>2</v>
      </c>
      <c r="G380" s="3">
        <v>35</v>
      </c>
      <c r="H380" s="18">
        <v>1</v>
      </c>
      <c r="I380" s="11">
        <v>-20.9</v>
      </c>
      <c r="J380" s="11">
        <v>48.4</v>
      </c>
      <c r="K380" s="7">
        <f t="shared" si="46"/>
        <v>2779.37</v>
      </c>
      <c r="L380" s="7">
        <f t="shared" si="47"/>
        <v>52.71973065181574</v>
      </c>
      <c r="M380" s="16" t="b">
        <f t="shared" si="48"/>
        <v>0</v>
      </c>
      <c r="N380" s="16" t="b">
        <f t="shared" si="49"/>
        <v>1</v>
      </c>
      <c r="O380" s="16" t="b">
        <f t="shared" si="50"/>
        <v>0</v>
      </c>
      <c r="P380" s="21" t="b">
        <f t="shared" si="51"/>
        <v>0</v>
      </c>
      <c r="Q380" s="22" t="s">
        <v>8</v>
      </c>
      <c r="R380" s="11"/>
      <c r="S380" s="6"/>
      <c r="T380" s="6"/>
      <c r="U380" s="9"/>
      <c r="V380" s="9"/>
      <c r="W380" s="9"/>
      <c r="X380" s="19" t="s">
        <v>451</v>
      </c>
      <c r="Z380" s="6"/>
      <c r="AA380" s="6"/>
    </row>
    <row r="381" spans="1:27" ht="12.75">
      <c r="A381" s="1" t="s">
        <v>740</v>
      </c>
      <c r="B381" s="1" t="s">
        <v>741</v>
      </c>
      <c r="C381" s="18">
        <v>13</v>
      </c>
      <c r="D381" s="3">
        <v>38</v>
      </c>
      <c r="E381" s="8">
        <v>28</v>
      </c>
      <c r="F381" s="8">
        <v>-10</v>
      </c>
      <c r="G381" s="3">
        <v>43</v>
      </c>
      <c r="H381" s="18">
        <v>13</v>
      </c>
      <c r="I381" s="11">
        <v>-58</v>
      </c>
      <c r="J381" s="11">
        <v>32</v>
      </c>
      <c r="K381" s="7">
        <f t="shared" si="46"/>
        <v>4388</v>
      </c>
      <c r="L381" s="7">
        <f t="shared" si="47"/>
        <v>66.24198064671678</v>
      </c>
      <c r="M381" s="16" t="b">
        <f t="shared" si="48"/>
        <v>0</v>
      </c>
      <c r="N381" s="16" t="b">
        <f t="shared" si="49"/>
        <v>1</v>
      </c>
      <c r="O381" s="16" t="b">
        <f t="shared" si="50"/>
        <v>0</v>
      </c>
      <c r="P381" s="21" t="b">
        <f t="shared" si="51"/>
        <v>0</v>
      </c>
      <c r="Q381" s="22" t="s">
        <v>27</v>
      </c>
      <c r="R381" s="11"/>
      <c r="S381" s="6"/>
      <c r="T381" s="6"/>
      <c r="U381" s="9"/>
      <c r="V381" s="9"/>
      <c r="W381" s="9"/>
      <c r="X381" s="19" t="s">
        <v>451</v>
      </c>
      <c r="Z381" s="6"/>
      <c r="AA381" s="6"/>
    </row>
    <row r="382" spans="1:27" ht="12.75">
      <c r="A382" s="1" t="s">
        <v>742</v>
      </c>
      <c r="B382" s="1" t="s">
        <v>694</v>
      </c>
      <c r="C382" s="18">
        <v>13</v>
      </c>
      <c r="D382" s="3">
        <v>22</v>
      </c>
      <c r="E382" s="8">
        <v>27</v>
      </c>
      <c r="F382" s="8">
        <v>-2</v>
      </c>
      <c r="G382" s="3">
        <v>25</v>
      </c>
      <c r="H382" s="18">
        <v>4</v>
      </c>
      <c r="I382" s="11">
        <v>2.6</v>
      </c>
      <c r="J382" s="11">
        <v>-11.1</v>
      </c>
      <c r="K382" s="7">
        <f t="shared" si="46"/>
        <v>129.97</v>
      </c>
      <c r="L382" s="7">
        <f t="shared" si="47"/>
        <v>11.400438588054408</v>
      </c>
      <c r="M382" s="16" t="b">
        <f t="shared" si="48"/>
        <v>0</v>
      </c>
      <c r="N382" s="16" t="b">
        <f t="shared" si="49"/>
        <v>0</v>
      </c>
      <c r="O382" s="16" t="b">
        <f t="shared" si="50"/>
        <v>1</v>
      </c>
      <c r="P382" s="21" t="b">
        <f t="shared" si="51"/>
        <v>0</v>
      </c>
      <c r="Q382" s="22"/>
      <c r="R382" s="11"/>
      <c r="S382" s="6"/>
      <c r="T382" s="6"/>
      <c r="U382" s="9"/>
      <c r="V382" s="9"/>
      <c r="W382" s="9"/>
      <c r="X382" s="19" t="s">
        <v>451</v>
      </c>
      <c r="Z382" s="6"/>
      <c r="AA382" s="6"/>
    </row>
    <row r="383" spans="1:27" ht="12.75">
      <c r="A383" s="1" t="s">
        <v>743</v>
      </c>
      <c r="B383" s="1" t="s">
        <v>744</v>
      </c>
      <c r="C383" s="18">
        <v>10</v>
      </c>
      <c r="D383" s="3">
        <v>54</v>
      </c>
      <c r="E383" s="8">
        <v>38</v>
      </c>
      <c r="F383" s="8">
        <v>-21</v>
      </c>
      <c r="G383" s="3">
        <v>3</v>
      </c>
      <c r="H383" s="18">
        <v>54</v>
      </c>
      <c r="I383" s="11">
        <v>6.1</v>
      </c>
      <c r="J383" s="11">
        <v>23.5</v>
      </c>
      <c r="K383" s="7">
        <f t="shared" si="46"/>
        <v>589.46</v>
      </c>
      <c r="L383" s="7">
        <f t="shared" si="47"/>
        <v>24.27879733429974</v>
      </c>
      <c r="M383" s="16" t="b">
        <f t="shared" si="48"/>
        <v>0</v>
      </c>
      <c r="N383" s="16" t="b">
        <f t="shared" si="49"/>
        <v>0</v>
      </c>
      <c r="O383" s="16" t="b">
        <f t="shared" si="50"/>
        <v>0</v>
      </c>
      <c r="P383" s="21" t="b">
        <f t="shared" si="51"/>
        <v>1</v>
      </c>
      <c r="Q383" s="22" t="s">
        <v>12</v>
      </c>
      <c r="R383" s="11"/>
      <c r="S383" s="6"/>
      <c r="T383" s="6"/>
      <c r="U383" s="9"/>
      <c r="V383" s="9"/>
      <c r="W383" s="9"/>
      <c r="X383" s="19" t="s">
        <v>451</v>
      </c>
      <c r="Z383" s="6"/>
      <c r="AA383" s="6"/>
    </row>
    <row r="384" spans="1:27" ht="12.75">
      <c r="A384" s="1" t="s">
        <v>745</v>
      </c>
      <c r="B384" s="1" t="s">
        <v>746</v>
      </c>
      <c r="C384" s="18">
        <v>14</v>
      </c>
      <c r="D384" s="3">
        <v>29</v>
      </c>
      <c r="E384" s="8">
        <v>36</v>
      </c>
      <c r="F384" s="8">
        <v>0</v>
      </c>
      <c r="G384" s="3">
        <v>0</v>
      </c>
      <c r="H384" s="18">
        <v>56</v>
      </c>
      <c r="I384" s="11">
        <v>10</v>
      </c>
      <c r="J384" s="11">
        <v>-16</v>
      </c>
      <c r="K384" s="7">
        <f t="shared" si="46"/>
        <v>356</v>
      </c>
      <c r="L384" s="7">
        <f t="shared" si="47"/>
        <v>18.867962264113206</v>
      </c>
      <c r="M384" s="16" t="b">
        <f t="shared" si="48"/>
        <v>0</v>
      </c>
      <c r="N384" s="16" t="b">
        <f t="shared" si="49"/>
        <v>0</v>
      </c>
      <c r="O384" s="16" t="b">
        <f t="shared" si="50"/>
        <v>1</v>
      </c>
      <c r="P384" s="21" t="b">
        <f t="shared" si="51"/>
        <v>0</v>
      </c>
      <c r="Q384" s="22" t="s">
        <v>747</v>
      </c>
      <c r="R384" s="11"/>
      <c r="S384" s="6"/>
      <c r="T384" s="6"/>
      <c r="U384" s="9"/>
      <c r="V384" s="9"/>
      <c r="W384" s="9"/>
      <c r="X384" s="19" t="s">
        <v>451</v>
      </c>
      <c r="Z384" s="6"/>
      <c r="AA384" s="6"/>
    </row>
    <row r="385" spans="1:27" ht="12.75">
      <c r="A385" s="1" t="s">
        <v>748</v>
      </c>
      <c r="B385" s="1" t="s">
        <v>749</v>
      </c>
      <c r="C385" s="18">
        <v>2</v>
      </c>
      <c r="D385" s="3">
        <v>41</v>
      </c>
      <c r="E385" s="8">
        <v>57</v>
      </c>
      <c r="F385" s="8">
        <v>-6</v>
      </c>
      <c r="G385" s="3">
        <v>47</v>
      </c>
      <c r="H385" s="18">
        <v>46</v>
      </c>
      <c r="I385" s="11">
        <v>-14.2</v>
      </c>
      <c r="J385" s="11">
        <v>-7.3</v>
      </c>
      <c r="K385" s="7">
        <f t="shared" si="46"/>
        <v>254.92999999999998</v>
      </c>
      <c r="L385" s="7">
        <f t="shared" si="47"/>
        <v>15.966527487215245</v>
      </c>
      <c r="M385" s="16" t="b">
        <f t="shared" si="48"/>
        <v>1</v>
      </c>
      <c r="N385" s="16" t="b">
        <f t="shared" si="49"/>
        <v>0</v>
      </c>
      <c r="O385" s="16" t="b">
        <f t="shared" si="50"/>
        <v>0</v>
      </c>
      <c r="P385" s="21" t="b">
        <f t="shared" si="51"/>
        <v>0</v>
      </c>
      <c r="Q385" s="22" t="s">
        <v>8</v>
      </c>
      <c r="R385" s="11"/>
      <c r="S385" s="6"/>
      <c r="T385" s="6"/>
      <c r="U385" s="9"/>
      <c r="V385" s="9"/>
      <c r="W385" s="9"/>
      <c r="X385" s="19" t="s">
        <v>451</v>
      </c>
      <c r="Z385" s="6"/>
      <c r="AA385" s="6"/>
    </row>
    <row r="386" spans="1:27" ht="12.75">
      <c r="A386" s="1" t="s">
        <v>750</v>
      </c>
      <c r="B386" s="1" t="s">
        <v>751</v>
      </c>
      <c r="C386" s="18">
        <v>11</v>
      </c>
      <c r="D386" s="3">
        <v>37</v>
      </c>
      <c r="E386" s="8">
        <v>44</v>
      </c>
      <c r="F386" s="8" t="s">
        <v>2</v>
      </c>
      <c r="G386" s="3">
        <v>0</v>
      </c>
      <c r="H386" s="18">
        <v>34</v>
      </c>
      <c r="I386" s="11">
        <v>-0.5</v>
      </c>
      <c r="J386" s="11">
        <v>-3.3</v>
      </c>
      <c r="K386" s="7">
        <f aca="true" t="shared" si="52" ref="K386:K449">SUMSQ(I386,J386)</f>
        <v>11.139999999999999</v>
      </c>
      <c r="L386" s="7">
        <f aca="true" t="shared" si="53" ref="L386:L449">SQRT(K386)</f>
        <v>3.337663853655727</v>
      </c>
      <c r="M386" s="16" t="b">
        <f aca="true" t="shared" si="54" ref="M386:M449">AND(I386&lt;0,J386&lt;0,(ISNUMBER(I386)),(ISNUMBER(J386)))</f>
        <v>1</v>
      </c>
      <c r="N386" s="16" t="b">
        <f aca="true" t="shared" si="55" ref="N386:N449">AND(I386&lt;0,J386&gt;0,(ISNUMBER(I386)),(ISNUMBER(J386)))</f>
        <v>0</v>
      </c>
      <c r="O386" s="16" t="b">
        <f aca="true" t="shared" si="56" ref="O386:O449">AND(I386&gt;0,J386&lt;0,(ISNUMBER(I386)),(ISNUMBER(J386)))</f>
        <v>0</v>
      </c>
      <c r="P386" s="21" t="b">
        <f aca="true" t="shared" si="57" ref="P386:P449">AND(I386&gt;0,J386&gt;0,(ISNUMBER(I386)),(ISNUMBER(J386)))</f>
        <v>0</v>
      </c>
      <c r="Q386" s="22" t="s">
        <v>27</v>
      </c>
      <c r="R386" s="11"/>
      <c r="S386" s="6"/>
      <c r="T386" s="6"/>
      <c r="U386" s="9"/>
      <c r="V386" s="9"/>
      <c r="W386" s="9"/>
      <c r="X386" s="19" t="s">
        <v>451</v>
      </c>
      <c r="Z386" s="6"/>
      <c r="AA386" s="6"/>
    </row>
    <row r="387" spans="1:27" ht="12.75">
      <c r="A387" s="1" t="s">
        <v>752</v>
      </c>
      <c r="B387" s="1" t="s">
        <v>753</v>
      </c>
      <c r="C387" s="18">
        <v>11</v>
      </c>
      <c r="D387" s="3">
        <v>32</v>
      </c>
      <c r="E387" s="8">
        <v>22</v>
      </c>
      <c r="F387" s="8" t="s">
        <v>2</v>
      </c>
      <c r="G387" s="3">
        <v>48</v>
      </c>
      <c r="H387" s="18">
        <v>9</v>
      </c>
      <c r="I387" s="11">
        <v>-6</v>
      </c>
      <c r="J387" s="11">
        <v>-4.8</v>
      </c>
      <c r="K387" s="7">
        <f t="shared" si="52"/>
        <v>59.04</v>
      </c>
      <c r="L387" s="7">
        <f t="shared" si="53"/>
        <v>7.683749084919419</v>
      </c>
      <c r="M387" s="16" t="b">
        <f t="shared" si="54"/>
        <v>1</v>
      </c>
      <c r="N387" s="16" t="b">
        <f t="shared" si="55"/>
        <v>0</v>
      </c>
      <c r="O387" s="16" t="b">
        <f t="shared" si="56"/>
        <v>0</v>
      </c>
      <c r="P387" s="21" t="b">
        <f t="shared" si="57"/>
        <v>0</v>
      </c>
      <c r="Q387" s="22" t="s">
        <v>120</v>
      </c>
      <c r="R387" s="11"/>
      <c r="S387" s="6"/>
      <c r="T387" s="6"/>
      <c r="U387" s="9"/>
      <c r="V387" s="9"/>
      <c r="W387" s="9"/>
      <c r="X387" s="19" t="s">
        <v>451</v>
      </c>
      <c r="Z387" s="6"/>
      <c r="AA387" s="6"/>
    </row>
    <row r="388" spans="1:27" ht="12.75">
      <c r="A388" s="1" t="s">
        <v>754</v>
      </c>
      <c r="B388" s="1" t="s">
        <v>755</v>
      </c>
      <c r="C388" s="18">
        <v>6</v>
      </c>
      <c r="D388" s="3">
        <v>8</v>
      </c>
      <c r="E388" s="8">
        <v>6</v>
      </c>
      <c r="F388" s="8">
        <v>-23</v>
      </c>
      <c r="G388" s="3">
        <v>59</v>
      </c>
      <c r="H388" s="18">
        <v>13</v>
      </c>
      <c r="I388" s="11">
        <v>17.7</v>
      </c>
      <c r="J388" s="11">
        <v>-10.8</v>
      </c>
      <c r="K388" s="7">
        <f t="shared" si="52"/>
        <v>429.92999999999995</v>
      </c>
      <c r="L388" s="7">
        <f t="shared" si="53"/>
        <v>20.734753434752967</v>
      </c>
      <c r="M388" s="16" t="b">
        <f t="shared" si="54"/>
        <v>0</v>
      </c>
      <c r="N388" s="16" t="b">
        <f t="shared" si="55"/>
        <v>0</v>
      </c>
      <c r="O388" s="16" t="b">
        <f t="shared" si="56"/>
        <v>1</v>
      </c>
      <c r="P388" s="21" t="b">
        <f t="shared" si="57"/>
        <v>0</v>
      </c>
      <c r="Q388" s="22" t="s">
        <v>27</v>
      </c>
      <c r="R388" s="11"/>
      <c r="S388" s="6"/>
      <c r="T388" s="6"/>
      <c r="U388" s="9"/>
      <c r="V388" s="9"/>
      <c r="W388" s="9"/>
      <c r="X388" s="19" t="s">
        <v>451</v>
      </c>
      <c r="Z388" s="6"/>
      <c r="AA388" s="6"/>
    </row>
    <row r="389" spans="1:27" ht="12.75">
      <c r="A389" s="1" t="s">
        <v>756</v>
      </c>
      <c r="B389" s="1" t="s">
        <v>757</v>
      </c>
      <c r="C389" s="18">
        <v>13</v>
      </c>
      <c r="D389" s="3">
        <v>32</v>
      </c>
      <c r="E389" s="8">
        <v>54</v>
      </c>
      <c r="F389" s="8" t="s">
        <v>2</v>
      </c>
      <c r="G389" s="3">
        <v>31</v>
      </c>
      <c r="H389" s="18">
        <v>18</v>
      </c>
      <c r="I389" s="11">
        <v>3.9</v>
      </c>
      <c r="J389" s="11">
        <v>-3</v>
      </c>
      <c r="K389" s="7">
        <f t="shared" si="52"/>
        <v>24.21</v>
      </c>
      <c r="L389" s="7">
        <f t="shared" si="53"/>
        <v>4.920365840057018</v>
      </c>
      <c r="M389" s="16" t="b">
        <f t="shared" si="54"/>
        <v>0</v>
      </c>
      <c r="N389" s="16" t="b">
        <f t="shared" si="55"/>
        <v>0</v>
      </c>
      <c r="O389" s="16" t="b">
        <f t="shared" si="56"/>
        <v>1</v>
      </c>
      <c r="P389" s="21" t="b">
        <f t="shared" si="57"/>
        <v>0</v>
      </c>
      <c r="Q389" s="22" t="s">
        <v>27</v>
      </c>
      <c r="R389" s="11"/>
      <c r="S389" s="6"/>
      <c r="T389" s="6"/>
      <c r="U389" s="9"/>
      <c r="V389" s="9"/>
      <c r="W389" s="9"/>
      <c r="X389" s="19" t="s">
        <v>451</v>
      </c>
      <c r="Z389" s="6"/>
      <c r="AA389" s="6"/>
    </row>
    <row r="390" spans="1:27" ht="12.75">
      <c r="A390" s="1" t="s">
        <v>758</v>
      </c>
      <c r="B390" s="1" t="s">
        <v>759</v>
      </c>
      <c r="C390" s="18">
        <v>13</v>
      </c>
      <c r="D390" s="3">
        <v>36</v>
      </c>
      <c r="E390" s="8">
        <v>13</v>
      </c>
      <c r="F390" s="8">
        <v>-1</v>
      </c>
      <c r="G390" s="3">
        <v>2</v>
      </c>
      <c r="H390" s="18">
        <v>20</v>
      </c>
      <c r="I390" s="11">
        <v>-1.9</v>
      </c>
      <c r="J390" s="11">
        <v>13.2</v>
      </c>
      <c r="K390" s="7">
        <f t="shared" si="52"/>
        <v>177.85</v>
      </c>
      <c r="L390" s="7">
        <f t="shared" si="53"/>
        <v>13.336041391657421</v>
      </c>
      <c r="M390" s="16" t="b">
        <f t="shared" si="54"/>
        <v>0</v>
      </c>
      <c r="N390" s="16" t="b">
        <f t="shared" si="55"/>
        <v>1</v>
      </c>
      <c r="O390" s="16" t="b">
        <f t="shared" si="56"/>
        <v>0</v>
      </c>
      <c r="P390" s="21" t="b">
        <f t="shared" si="57"/>
        <v>0</v>
      </c>
      <c r="Q390" s="22" t="s">
        <v>27</v>
      </c>
      <c r="R390" s="11"/>
      <c r="S390" s="6"/>
      <c r="T390" s="6"/>
      <c r="U390" s="9"/>
      <c r="V390" s="9"/>
      <c r="W390" s="9"/>
      <c r="X390" s="19" t="s">
        <v>451</v>
      </c>
      <c r="Z390" s="6"/>
      <c r="AA390" s="6"/>
    </row>
    <row r="391" spans="1:27" ht="12.75">
      <c r="A391" s="1" t="s">
        <v>760</v>
      </c>
      <c r="B391" s="1" t="s">
        <v>761</v>
      </c>
      <c r="C391" s="18">
        <v>7</v>
      </c>
      <c r="D391" s="3">
        <v>50</v>
      </c>
      <c r="E391" s="8">
        <v>1</v>
      </c>
      <c r="F391" s="8" t="s">
        <v>2</v>
      </c>
      <c r="G391" s="3">
        <v>1</v>
      </c>
      <c r="H391" s="18">
        <v>32</v>
      </c>
      <c r="I391" s="11">
        <v>2.3</v>
      </c>
      <c r="J391" s="11">
        <v>-14.3</v>
      </c>
      <c r="K391" s="7">
        <f t="shared" si="52"/>
        <v>209.78</v>
      </c>
      <c r="L391" s="7">
        <f t="shared" si="53"/>
        <v>14.483784035948617</v>
      </c>
      <c r="M391" s="16" t="b">
        <f t="shared" si="54"/>
        <v>0</v>
      </c>
      <c r="N391" s="16" t="b">
        <f t="shared" si="55"/>
        <v>0</v>
      </c>
      <c r="O391" s="16" t="b">
        <f t="shared" si="56"/>
        <v>1</v>
      </c>
      <c r="P391" s="21" t="b">
        <f t="shared" si="57"/>
        <v>0</v>
      </c>
      <c r="Q391" s="22" t="s">
        <v>75</v>
      </c>
      <c r="R391" s="11"/>
      <c r="S391" s="6"/>
      <c r="T391" s="6"/>
      <c r="U391" s="9"/>
      <c r="V391" s="9"/>
      <c r="W391" s="9"/>
      <c r="X391" s="19" t="s">
        <v>451</v>
      </c>
      <c r="Z391" s="6"/>
      <c r="AA391" s="6"/>
    </row>
    <row r="392" spans="1:27" ht="12.75">
      <c r="A392" s="1" t="s">
        <v>762</v>
      </c>
      <c r="B392" s="1" t="s">
        <v>763</v>
      </c>
      <c r="C392" s="18">
        <v>17</v>
      </c>
      <c r="D392" s="3">
        <v>16</v>
      </c>
      <c r="E392" s="8">
        <v>36</v>
      </c>
      <c r="F392" s="8">
        <v>-10</v>
      </c>
      <c r="G392" s="3">
        <v>20</v>
      </c>
      <c r="H392" s="18">
        <v>32</v>
      </c>
      <c r="I392" s="11">
        <v>7.3</v>
      </c>
      <c r="J392" s="11">
        <v>3.1</v>
      </c>
      <c r="K392" s="7">
        <f t="shared" si="52"/>
        <v>62.9</v>
      </c>
      <c r="L392" s="7">
        <f t="shared" si="53"/>
        <v>7.930952023559341</v>
      </c>
      <c r="M392" s="16" t="b">
        <f t="shared" si="54"/>
        <v>0</v>
      </c>
      <c r="N392" s="16" t="b">
        <f t="shared" si="55"/>
        <v>0</v>
      </c>
      <c r="O392" s="16" t="b">
        <f t="shared" si="56"/>
        <v>0</v>
      </c>
      <c r="P392" s="21" t="b">
        <f t="shared" si="57"/>
        <v>1</v>
      </c>
      <c r="Q392" s="22" t="s">
        <v>27</v>
      </c>
      <c r="R392" s="11"/>
      <c r="S392" s="6"/>
      <c r="T392" s="6"/>
      <c r="U392" s="9"/>
      <c r="V392" s="9"/>
      <c r="W392" s="9"/>
      <c r="X392" s="19" t="s">
        <v>451</v>
      </c>
      <c r="Z392" s="6"/>
      <c r="AA392" s="6"/>
    </row>
    <row r="393" spans="1:27" ht="12.75">
      <c r="A393" s="1" t="s">
        <v>764</v>
      </c>
      <c r="B393" s="1" t="s">
        <v>765</v>
      </c>
      <c r="C393" s="18">
        <v>16</v>
      </c>
      <c r="D393" s="3">
        <v>29</v>
      </c>
      <c r="E393" s="8">
        <v>0</v>
      </c>
      <c r="F393" s="8" t="s">
        <v>2</v>
      </c>
      <c r="G393" s="3">
        <v>17</v>
      </c>
      <c r="H393" s="18">
        <v>0</v>
      </c>
      <c r="I393" s="11">
        <v>-2.9</v>
      </c>
      <c r="J393" s="11">
        <v>-1.2</v>
      </c>
      <c r="K393" s="7">
        <f t="shared" si="52"/>
        <v>9.85</v>
      </c>
      <c r="L393" s="7">
        <f t="shared" si="53"/>
        <v>3.138470965295043</v>
      </c>
      <c r="M393" s="16" t="b">
        <f t="shared" si="54"/>
        <v>1</v>
      </c>
      <c r="N393" s="16" t="b">
        <f t="shared" si="55"/>
        <v>0</v>
      </c>
      <c r="O393" s="16" t="b">
        <f t="shared" si="56"/>
        <v>0</v>
      </c>
      <c r="P393" s="21" t="b">
        <f t="shared" si="57"/>
        <v>0</v>
      </c>
      <c r="Q393" s="22" t="s">
        <v>12</v>
      </c>
      <c r="R393" s="11"/>
      <c r="S393" s="6"/>
      <c r="T393" s="6"/>
      <c r="U393" s="9"/>
      <c r="V393" s="9"/>
      <c r="W393" s="9"/>
      <c r="X393" s="19" t="s">
        <v>451</v>
      </c>
      <c r="Z393" s="6"/>
      <c r="AA393" s="6"/>
    </row>
    <row r="394" spans="1:27" ht="12.75">
      <c r="A394" s="1" t="s">
        <v>766</v>
      </c>
      <c r="B394" s="1" t="s">
        <v>767</v>
      </c>
      <c r="C394" s="18">
        <v>16</v>
      </c>
      <c r="D394" s="3">
        <v>15</v>
      </c>
      <c r="E394" s="8">
        <v>38</v>
      </c>
      <c r="F394" s="8" t="s">
        <v>2</v>
      </c>
      <c r="G394" s="3">
        <v>19</v>
      </c>
      <c r="H394" s="18">
        <v>17</v>
      </c>
      <c r="I394" s="11">
        <v>0.1</v>
      </c>
      <c r="J394" s="11">
        <v>-2</v>
      </c>
      <c r="K394" s="7">
        <f t="shared" si="52"/>
        <v>4.01</v>
      </c>
      <c r="L394" s="7">
        <f t="shared" si="53"/>
        <v>2.0024984394500787</v>
      </c>
      <c r="M394" s="16" t="b">
        <f t="shared" si="54"/>
        <v>0</v>
      </c>
      <c r="N394" s="16" t="b">
        <f t="shared" si="55"/>
        <v>0</v>
      </c>
      <c r="O394" s="16" t="b">
        <f t="shared" si="56"/>
        <v>1</v>
      </c>
      <c r="P394" s="21" t="b">
        <f t="shared" si="57"/>
        <v>0</v>
      </c>
      <c r="Q394" s="22" t="s">
        <v>27</v>
      </c>
      <c r="R394" s="11"/>
      <c r="S394" s="6"/>
      <c r="T394" s="6"/>
      <c r="U394" s="9"/>
      <c r="V394" s="9"/>
      <c r="W394" s="9"/>
      <c r="X394" s="19" t="s">
        <v>451</v>
      </c>
      <c r="Z394" s="6"/>
      <c r="AA394" s="6"/>
    </row>
    <row r="395" spans="1:27" ht="12.75">
      <c r="A395" s="1" t="s">
        <v>768</v>
      </c>
      <c r="B395" s="1" t="s">
        <v>769</v>
      </c>
      <c r="C395" s="18">
        <v>15</v>
      </c>
      <c r="D395" s="3">
        <v>21</v>
      </c>
      <c r="E395" s="8">
        <v>21</v>
      </c>
      <c r="F395" s="8">
        <v>-19</v>
      </c>
      <c r="G395" s="3">
        <v>51</v>
      </c>
      <c r="H395" s="18">
        <v>27</v>
      </c>
      <c r="I395" s="11">
        <v>-3.9</v>
      </c>
      <c r="J395" s="11">
        <v>1.4</v>
      </c>
      <c r="K395" s="7">
        <f t="shared" si="52"/>
        <v>17.169999999999998</v>
      </c>
      <c r="L395" s="7">
        <f t="shared" si="53"/>
        <v>4.1436698710201325</v>
      </c>
      <c r="M395" s="16" t="b">
        <f t="shared" si="54"/>
        <v>0</v>
      </c>
      <c r="N395" s="16" t="b">
        <f t="shared" si="55"/>
        <v>1</v>
      </c>
      <c r="O395" s="16" t="b">
        <f t="shared" si="56"/>
        <v>0</v>
      </c>
      <c r="P395" s="21" t="b">
        <f t="shared" si="57"/>
        <v>0</v>
      </c>
      <c r="Q395" s="22" t="s">
        <v>12</v>
      </c>
      <c r="R395" s="11"/>
      <c r="S395" s="6"/>
      <c r="T395" s="6"/>
      <c r="U395" s="9"/>
      <c r="V395" s="9"/>
      <c r="W395" s="9"/>
      <c r="X395" s="19" t="s">
        <v>451</v>
      </c>
      <c r="Z395" s="6"/>
      <c r="AA395" s="6"/>
    </row>
    <row r="396" spans="1:27" ht="12.75">
      <c r="A396" s="1" t="s">
        <v>770</v>
      </c>
      <c r="B396" s="1" t="s">
        <v>771</v>
      </c>
      <c r="C396" s="18">
        <v>9</v>
      </c>
      <c r="D396" s="3">
        <v>59</v>
      </c>
      <c r="E396" s="8">
        <v>36</v>
      </c>
      <c r="F396" s="8" t="s">
        <v>2</v>
      </c>
      <c r="G396" s="3">
        <v>23</v>
      </c>
      <c r="H396" s="18">
        <v>57</v>
      </c>
      <c r="I396" s="11">
        <v>23.2</v>
      </c>
      <c r="J396" s="11">
        <v>64.1</v>
      </c>
      <c r="K396" s="7">
        <f t="shared" si="52"/>
        <v>4647.049999999999</v>
      </c>
      <c r="L396" s="7">
        <f t="shared" si="53"/>
        <v>68.16927460373918</v>
      </c>
      <c r="M396" s="16" t="b">
        <f t="shared" si="54"/>
        <v>0</v>
      </c>
      <c r="N396" s="16" t="b">
        <f t="shared" si="55"/>
        <v>0</v>
      </c>
      <c r="O396" s="16" t="b">
        <f t="shared" si="56"/>
        <v>0</v>
      </c>
      <c r="P396" s="21" t="b">
        <f t="shared" si="57"/>
        <v>1</v>
      </c>
      <c r="Q396" s="22" t="s">
        <v>772</v>
      </c>
      <c r="R396" s="11"/>
      <c r="S396" s="6"/>
      <c r="T396" s="6"/>
      <c r="U396" s="9"/>
      <c r="V396" s="9"/>
      <c r="W396" s="9"/>
      <c r="X396" s="19" t="s">
        <v>451</v>
      </c>
      <c r="Z396" s="6"/>
      <c r="AA396" s="6"/>
    </row>
    <row r="397" spans="1:27" ht="12.75">
      <c r="A397" s="1" t="s">
        <v>773</v>
      </c>
      <c r="B397" s="1" t="s">
        <v>81</v>
      </c>
      <c r="C397" s="18">
        <v>12</v>
      </c>
      <c r="D397" s="3">
        <v>47</v>
      </c>
      <c r="E397" s="8">
        <v>23</v>
      </c>
      <c r="F397" s="8" t="s">
        <v>2</v>
      </c>
      <c r="G397" s="3">
        <v>0</v>
      </c>
      <c r="H397" s="18">
        <v>14</v>
      </c>
      <c r="I397" s="11">
        <v>-8</v>
      </c>
      <c r="J397" s="11">
        <v>-13</v>
      </c>
      <c r="K397" s="7">
        <f t="shared" si="52"/>
        <v>233</v>
      </c>
      <c r="L397" s="7">
        <f t="shared" si="53"/>
        <v>15.264337522473747</v>
      </c>
      <c r="M397" s="16" t="b">
        <f t="shared" si="54"/>
        <v>1</v>
      </c>
      <c r="N397" s="16" t="b">
        <f t="shared" si="55"/>
        <v>0</v>
      </c>
      <c r="O397" s="16" t="b">
        <f t="shared" si="56"/>
        <v>0</v>
      </c>
      <c r="P397" s="21" t="b">
        <f t="shared" si="57"/>
        <v>0</v>
      </c>
      <c r="Q397" s="22"/>
      <c r="R397" s="11"/>
      <c r="S397" s="6"/>
      <c r="T397" s="6"/>
      <c r="U397" s="9"/>
      <c r="V397" s="9"/>
      <c r="W397" s="9"/>
      <c r="X397" s="19" t="s">
        <v>451</v>
      </c>
      <c r="Z397" s="6"/>
      <c r="AA397" s="6"/>
    </row>
    <row r="398" spans="1:27" ht="12.75">
      <c r="A398" s="1" t="s">
        <v>774</v>
      </c>
      <c r="B398" s="1" t="s">
        <v>775</v>
      </c>
      <c r="C398" s="18">
        <v>18</v>
      </c>
      <c r="D398" s="3">
        <v>46</v>
      </c>
      <c r="E398" s="8">
        <v>2</v>
      </c>
      <c r="F398" s="8" t="s">
        <v>2</v>
      </c>
      <c r="G398" s="3">
        <v>17</v>
      </c>
      <c r="H398" s="18">
        <v>3</v>
      </c>
      <c r="I398" s="11">
        <v>16</v>
      </c>
      <c r="J398" s="11">
        <v>25</v>
      </c>
      <c r="K398" s="7">
        <f t="shared" si="52"/>
        <v>881</v>
      </c>
      <c r="L398" s="7">
        <f t="shared" si="53"/>
        <v>29.68164415931166</v>
      </c>
      <c r="M398" s="16" t="b">
        <f t="shared" si="54"/>
        <v>0</v>
      </c>
      <c r="N398" s="16" t="b">
        <f t="shared" si="55"/>
        <v>0</v>
      </c>
      <c r="O398" s="16" t="b">
        <f t="shared" si="56"/>
        <v>0</v>
      </c>
      <c r="P398" s="21" t="b">
        <f t="shared" si="57"/>
        <v>1</v>
      </c>
      <c r="Q398" s="22" t="s">
        <v>3</v>
      </c>
      <c r="R398" s="11"/>
      <c r="S398" s="6"/>
      <c r="T398" s="6"/>
      <c r="U398" s="9"/>
      <c r="V398" s="9"/>
      <c r="W398" s="9"/>
      <c r="X398" s="19" t="s">
        <v>451</v>
      </c>
      <c r="Z398" s="6"/>
      <c r="AA398" s="6"/>
    </row>
    <row r="399" spans="1:27" ht="12.75">
      <c r="A399" s="1" t="s">
        <v>776</v>
      </c>
      <c r="B399" s="1" t="s">
        <v>777</v>
      </c>
      <c r="C399" s="18">
        <v>13</v>
      </c>
      <c r="D399" s="3">
        <v>13</v>
      </c>
      <c r="E399" s="8">
        <v>0</v>
      </c>
      <c r="F399" s="8">
        <v>-19</v>
      </c>
      <c r="G399" s="3">
        <v>31</v>
      </c>
      <c r="H399" s="18">
        <v>9</v>
      </c>
      <c r="I399" s="11">
        <v>-2.8</v>
      </c>
      <c r="J399" s="11">
        <v>8.9</v>
      </c>
      <c r="K399" s="7">
        <f t="shared" si="52"/>
        <v>87.05000000000001</v>
      </c>
      <c r="L399" s="7">
        <f t="shared" si="53"/>
        <v>9.330058949438637</v>
      </c>
      <c r="M399" s="16" t="b">
        <f t="shared" si="54"/>
        <v>0</v>
      </c>
      <c r="N399" s="16" t="b">
        <f t="shared" si="55"/>
        <v>1</v>
      </c>
      <c r="O399" s="16" t="b">
        <f t="shared" si="56"/>
        <v>0</v>
      </c>
      <c r="P399" s="21" t="b">
        <f t="shared" si="57"/>
        <v>0</v>
      </c>
      <c r="Q399" s="22" t="s">
        <v>27</v>
      </c>
      <c r="R399" s="11"/>
      <c r="S399" s="6"/>
      <c r="T399" s="6"/>
      <c r="U399" s="9"/>
      <c r="V399" s="9"/>
      <c r="W399" s="9"/>
      <c r="X399" s="19" t="s">
        <v>451</v>
      </c>
      <c r="Z399" s="6"/>
      <c r="AA399" s="6"/>
    </row>
    <row r="400" spans="1:27" ht="12.75">
      <c r="A400" s="1" t="s">
        <v>778</v>
      </c>
      <c r="B400" s="1" t="s">
        <v>779</v>
      </c>
      <c r="C400" s="18">
        <v>18</v>
      </c>
      <c r="D400" s="3">
        <v>17</v>
      </c>
      <c r="E400" s="8">
        <v>44</v>
      </c>
      <c r="F400" s="8" t="s">
        <v>2</v>
      </c>
      <c r="G400" s="3">
        <v>14</v>
      </c>
      <c r="H400" s="18">
        <v>53</v>
      </c>
      <c r="I400" s="11">
        <v>35.3</v>
      </c>
      <c r="J400" s="11">
        <v>-33.6</v>
      </c>
      <c r="K400" s="7">
        <f t="shared" si="52"/>
        <v>2375.0499999999997</v>
      </c>
      <c r="L400" s="7">
        <f t="shared" si="53"/>
        <v>48.734484710520945</v>
      </c>
      <c r="M400" s="16" t="b">
        <f t="shared" si="54"/>
        <v>0</v>
      </c>
      <c r="N400" s="16" t="b">
        <f t="shared" si="55"/>
        <v>0</v>
      </c>
      <c r="O400" s="16" t="b">
        <f t="shared" si="56"/>
        <v>1</v>
      </c>
      <c r="P400" s="21" t="b">
        <f t="shared" si="57"/>
        <v>0</v>
      </c>
      <c r="Q400" s="22" t="s">
        <v>27</v>
      </c>
      <c r="R400" s="11"/>
      <c r="S400" s="6"/>
      <c r="T400" s="6"/>
      <c r="U400" s="9"/>
      <c r="V400" s="9"/>
      <c r="W400" s="9"/>
      <c r="X400" s="19" t="s">
        <v>451</v>
      </c>
      <c r="Z400" s="6"/>
      <c r="AA400" s="6"/>
    </row>
    <row r="401" spans="1:27" ht="12.75">
      <c r="A401" s="1" t="s">
        <v>780</v>
      </c>
      <c r="B401" s="1" t="s">
        <v>781</v>
      </c>
      <c r="C401" s="18">
        <v>21</v>
      </c>
      <c r="D401" s="3">
        <v>54</v>
      </c>
      <c r="E401" s="8">
        <v>22</v>
      </c>
      <c r="F401" s="8" t="s">
        <v>2</v>
      </c>
      <c r="G401" s="3">
        <v>9</v>
      </c>
      <c r="H401" s="18">
        <v>42</v>
      </c>
      <c r="I401" s="11">
        <v>18.3</v>
      </c>
      <c r="J401" s="11">
        <v>8.8</v>
      </c>
      <c r="K401" s="7">
        <f t="shared" si="52"/>
        <v>412.33000000000004</v>
      </c>
      <c r="L401" s="7">
        <f t="shared" si="53"/>
        <v>20.305910469614506</v>
      </c>
      <c r="M401" s="16" t="b">
        <f t="shared" si="54"/>
        <v>0</v>
      </c>
      <c r="N401" s="16" t="b">
        <f t="shared" si="55"/>
        <v>0</v>
      </c>
      <c r="O401" s="16" t="b">
        <f t="shared" si="56"/>
        <v>0</v>
      </c>
      <c r="P401" s="21" t="b">
        <f t="shared" si="57"/>
        <v>1</v>
      </c>
      <c r="Q401" s="22" t="s">
        <v>12</v>
      </c>
      <c r="R401" s="11"/>
      <c r="S401" s="6"/>
      <c r="T401" s="6"/>
      <c r="U401" s="9"/>
      <c r="V401" s="9"/>
      <c r="W401" s="9"/>
      <c r="X401" s="19" t="s">
        <v>451</v>
      </c>
      <c r="Z401" s="6"/>
      <c r="AA401" s="6"/>
    </row>
    <row r="402" spans="1:27" ht="12.75">
      <c r="A402" s="1" t="s">
        <v>782</v>
      </c>
      <c r="B402" s="1" t="s">
        <v>783</v>
      </c>
      <c r="C402" s="18">
        <v>22</v>
      </c>
      <c r="D402" s="3">
        <v>51</v>
      </c>
      <c r="E402" s="8">
        <v>1</v>
      </c>
      <c r="F402" s="8" t="s">
        <v>2</v>
      </c>
      <c r="G402" s="3">
        <v>22</v>
      </c>
      <c r="H402" s="18">
        <v>23</v>
      </c>
      <c r="I402" s="11">
        <v>-7.1</v>
      </c>
      <c r="J402" s="11">
        <v>0.5</v>
      </c>
      <c r="K402" s="7">
        <f t="shared" si="52"/>
        <v>50.66</v>
      </c>
      <c r="L402" s="7">
        <f t="shared" si="53"/>
        <v>7.117583859709698</v>
      </c>
      <c r="M402" s="16" t="b">
        <f t="shared" si="54"/>
        <v>0</v>
      </c>
      <c r="N402" s="16" t="b">
        <f t="shared" si="55"/>
        <v>1</v>
      </c>
      <c r="O402" s="16" t="b">
        <f t="shared" si="56"/>
        <v>0</v>
      </c>
      <c r="P402" s="21" t="b">
        <f t="shared" si="57"/>
        <v>0</v>
      </c>
      <c r="Q402" s="22" t="s">
        <v>27</v>
      </c>
      <c r="R402" s="11"/>
      <c r="S402" s="6"/>
      <c r="T402" s="6"/>
      <c r="U402" s="9"/>
      <c r="V402" s="9"/>
      <c r="W402" s="9"/>
      <c r="X402" s="19" t="s">
        <v>451</v>
      </c>
      <c r="Z402" s="6"/>
      <c r="AA402" s="6"/>
    </row>
    <row r="403" spans="1:27" ht="12.75">
      <c r="A403" s="1" t="s">
        <v>784</v>
      </c>
      <c r="B403" s="1" t="s">
        <v>785</v>
      </c>
      <c r="C403" s="18">
        <v>15</v>
      </c>
      <c r="D403" s="3">
        <v>13</v>
      </c>
      <c r="E403" s="8">
        <v>36</v>
      </c>
      <c r="F403" s="8">
        <v>-20</v>
      </c>
      <c r="G403" s="3">
        <v>40</v>
      </c>
      <c r="H403" s="18">
        <v>39</v>
      </c>
      <c r="I403" s="11">
        <v>-7.2</v>
      </c>
      <c r="J403" s="11">
        <v>-67.5</v>
      </c>
      <c r="K403" s="7">
        <f t="shared" si="52"/>
        <v>4608.09</v>
      </c>
      <c r="L403" s="7">
        <f t="shared" si="53"/>
        <v>67.88291390327907</v>
      </c>
      <c r="M403" s="16" t="b">
        <f t="shared" si="54"/>
        <v>1</v>
      </c>
      <c r="N403" s="16" t="b">
        <f t="shared" si="55"/>
        <v>0</v>
      </c>
      <c r="O403" s="16" t="b">
        <f t="shared" si="56"/>
        <v>0</v>
      </c>
      <c r="P403" s="21" t="b">
        <f t="shared" si="57"/>
        <v>0</v>
      </c>
      <c r="Q403" s="22" t="s">
        <v>8</v>
      </c>
      <c r="R403" s="11"/>
      <c r="S403" s="6"/>
      <c r="T403" s="6"/>
      <c r="U403" s="9"/>
      <c r="V403" s="9"/>
      <c r="W403" s="9"/>
      <c r="X403" s="19" t="s">
        <v>451</v>
      </c>
      <c r="Z403" s="6"/>
      <c r="AA403" s="6"/>
    </row>
    <row r="404" spans="1:27" ht="12.75">
      <c r="A404" s="1" t="s">
        <v>786</v>
      </c>
      <c r="B404" s="1" t="s">
        <v>787</v>
      </c>
      <c r="C404" s="18">
        <v>50</v>
      </c>
      <c r="D404" s="3">
        <v>41</v>
      </c>
      <c r="E404" s="8">
        <v>57</v>
      </c>
      <c r="F404" s="8" t="s">
        <v>2</v>
      </c>
      <c r="G404" s="3">
        <v>49</v>
      </c>
      <c r="H404" s="18">
        <v>49</v>
      </c>
      <c r="I404" s="11">
        <v>11.1</v>
      </c>
      <c r="J404" s="11">
        <v>0.5</v>
      </c>
      <c r="K404" s="7">
        <f t="shared" si="52"/>
        <v>123.46</v>
      </c>
      <c r="L404" s="7">
        <f t="shared" si="53"/>
        <v>11.111255554616678</v>
      </c>
      <c r="M404" s="16" t="b">
        <f t="shared" si="54"/>
        <v>0</v>
      </c>
      <c r="N404" s="16" t="b">
        <f t="shared" si="55"/>
        <v>0</v>
      </c>
      <c r="O404" s="16" t="b">
        <f t="shared" si="56"/>
        <v>0</v>
      </c>
      <c r="P404" s="21" t="b">
        <f t="shared" si="57"/>
        <v>1</v>
      </c>
      <c r="Q404" s="22" t="s">
        <v>8</v>
      </c>
      <c r="R404" s="11"/>
      <c r="S404" s="6"/>
      <c r="T404" s="6"/>
      <c r="U404" s="9"/>
      <c r="V404" s="9"/>
      <c r="W404" s="9"/>
      <c r="X404" s="19" t="s">
        <v>451</v>
      </c>
      <c r="Z404" s="6"/>
      <c r="AA404" s="6"/>
    </row>
    <row r="405" spans="1:27" ht="12.75">
      <c r="A405" s="1" t="s">
        <v>788</v>
      </c>
      <c r="B405" s="1" t="s">
        <v>789</v>
      </c>
      <c r="C405" s="18">
        <v>18</v>
      </c>
      <c r="D405" s="3">
        <v>54</v>
      </c>
      <c r="E405" s="8">
        <v>15</v>
      </c>
      <c r="F405" s="8" t="s">
        <v>2</v>
      </c>
      <c r="G405" s="3">
        <v>55</v>
      </c>
      <c r="H405" s="18">
        <v>37</v>
      </c>
      <c r="I405" s="11">
        <v>-3.5</v>
      </c>
      <c r="J405" s="11">
        <v>-8.1</v>
      </c>
      <c r="K405" s="7">
        <f t="shared" si="52"/>
        <v>77.86</v>
      </c>
      <c r="L405" s="7">
        <f t="shared" si="53"/>
        <v>8.823831367382311</v>
      </c>
      <c r="M405" s="16" t="b">
        <f t="shared" si="54"/>
        <v>1</v>
      </c>
      <c r="N405" s="16" t="b">
        <f t="shared" si="55"/>
        <v>0</v>
      </c>
      <c r="O405" s="16" t="b">
        <f t="shared" si="56"/>
        <v>0</v>
      </c>
      <c r="P405" s="21" t="b">
        <f t="shared" si="57"/>
        <v>0</v>
      </c>
      <c r="Q405" s="22" t="s">
        <v>8</v>
      </c>
      <c r="R405" s="11"/>
      <c r="S405" s="6"/>
      <c r="T405" s="6"/>
      <c r="U405" s="9"/>
      <c r="V405" s="9"/>
      <c r="W405" s="9"/>
      <c r="X405" s="19" t="s">
        <v>451</v>
      </c>
      <c r="Z405" s="6"/>
      <c r="AA405" s="6"/>
    </row>
    <row r="406" spans="1:27" ht="12.75">
      <c r="A406" s="1" t="s">
        <v>790</v>
      </c>
      <c r="B406" s="1" t="s">
        <v>791</v>
      </c>
      <c r="C406" s="18">
        <v>23</v>
      </c>
      <c r="D406" s="3">
        <v>57</v>
      </c>
      <c r="E406" s="8">
        <v>7</v>
      </c>
      <c r="F406" s="8" t="s">
        <v>2</v>
      </c>
      <c r="G406" s="3">
        <v>50</v>
      </c>
      <c r="H406" s="18">
        <v>16</v>
      </c>
      <c r="I406" s="11">
        <v>-5.3</v>
      </c>
      <c r="J406" s="11">
        <v>-4</v>
      </c>
      <c r="K406" s="7">
        <f t="shared" si="52"/>
        <v>44.09</v>
      </c>
      <c r="L406" s="7">
        <f t="shared" si="53"/>
        <v>6.640030120413612</v>
      </c>
      <c r="M406" s="16" t="b">
        <f t="shared" si="54"/>
        <v>1</v>
      </c>
      <c r="N406" s="16" t="b">
        <f t="shared" si="55"/>
        <v>0</v>
      </c>
      <c r="O406" s="16" t="b">
        <f t="shared" si="56"/>
        <v>0</v>
      </c>
      <c r="P406" s="21" t="b">
        <f t="shared" si="57"/>
        <v>0</v>
      </c>
      <c r="Q406" s="22" t="s">
        <v>27</v>
      </c>
      <c r="R406" s="11"/>
      <c r="S406" s="6"/>
      <c r="T406" s="6"/>
      <c r="U406" s="9"/>
      <c r="V406" s="9"/>
      <c r="W406" s="9"/>
      <c r="X406" s="19" t="s">
        <v>451</v>
      </c>
      <c r="Z406" s="6"/>
      <c r="AA406" s="6"/>
    </row>
    <row r="407" spans="1:27" ht="12.75">
      <c r="A407" s="1" t="s">
        <v>792</v>
      </c>
      <c r="B407" s="1" t="s">
        <v>793</v>
      </c>
      <c r="C407" s="18">
        <v>0</v>
      </c>
      <c r="D407" s="3">
        <v>13</v>
      </c>
      <c r="E407" s="8">
        <v>34</v>
      </c>
      <c r="F407" s="8">
        <v>-5</v>
      </c>
      <c r="G407" s="3">
        <v>5</v>
      </c>
      <c r="H407" s="18">
        <v>46</v>
      </c>
      <c r="I407" s="11">
        <v>-9.6</v>
      </c>
      <c r="J407" s="11">
        <v>4.6</v>
      </c>
      <c r="K407" s="7">
        <f t="shared" si="52"/>
        <v>113.32</v>
      </c>
      <c r="L407" s="7">
        <f t="shared" si="53"/>
        <v>10.64518670573701</v>
      </c>
      <c r="M407" s="16" t="b">
        <f t="shared" si="54"/>
        <v>0</v>
      </c>
      <c r="N407" s="16" t="b">
        <f t="shared" si="55"/>
        <v>1</v>
      </c>
      <c r="O407" s="16" t="b">
        <f t="shared" si="56"/>
        <v>0</v>
      </c>
      <c r="P407" s="21" t="b">
        <f t="shared" si="57"/>
        <v>0</v>
      </c>
      <c r="Q407" s="22" t="s">
        <v>794</v>
      </c>
      <c r="R407" s="11"/>
      <c r="S407" s="6"/>
      <c r="T407" s="6"/>
      <c r="U407" s="9"/>
      <c r="V407" s="9"/>
      <c r="W407" s="9"/>
      <c r="X407" s="19" t="s">
        <v>451</v>
      </c>
      <c r="Z407" s="6"/>
      <c r="AA407" s="6"/>
    </row>
    <row r="408" spans="1:27" ht="12.75">
      <c r="A408" s="1" t="s">
        <v>795</v>
      </c>
      <c r="B408" s="1" t="s">
        <v>796</v>
      </c>
      <c r="C408" s="18">
        <v>22</v>
      </c>
      <c r="D408" s="3">
        <v>19</v>
      </c>
      <c r="E408" s="8">
        <v>5</v>
      </c>
      <c r="F408" s="8" t="s">
        <v>2</v>
      </c>
      <c r="G408" s="3">
        <v>35</v>
      </c>
      <c r="H408" s="18">
        <v>40</v>
      </c>
      <c r="I408" s="11">
        <v>-13.7</v>
      </c>
      <c r="J408" s="11">
        <v>14.9</v>
      </c>
      <c r="K408" s="7">
        <f t="shared" si="52"/>
        <v>409.7</v>
      </c>
      <c r="L408" s="7">
        <f t="shared" si="53"/>
        <v>20.24104740372889</v>
      </c>
      <c r="M408" s="16" t="b">
        <f t="shared" si="54"/>
        <v>0</v>
      </c>
      <c r="N408" s="16" t="b">
        <f t="shared" si="55"/>
        <v>1</v>
      </c>
      <c r="O408" s="16" t="b">
        <f t="shared" si="56"/>
        <v>0</v>
      </c>
      <c r="P408" s="21" t="b">
        <f t="shared" si="57"/>
        <v>0</v>
      </c>
      <c r="Q408" s="22" t="s">
        <v>27</v>
      </c>
      <c r="R408" s="11"/>
      <c r="S408" s="6"/>
      <c r="T408" s="6"/>
      <c r="U408" s="9"/>
      <c r="V408" s="9"/>
      <c r="W408" s="9"/>
      <c r="X408" s="19" t="s">
        <v>451</v>
      </c>
      <c r="Z408" s="6"/>
      <c r="AA408" s="6"/>
    </row>
    <row r="409" spans="1:27" ht="12.75">
      <c r="A409" s="1" t="s">
        <v>797</v>
      </c>
      <c r="B409" s="1" t="s">
        <v>798</v>
      </c>
      <c r="C409" s="18">
        <v>15</v>
      </c>
      <c r="D409" s="3">
        <v>19</v>
      </c>
      <c r="E409" s="8">
        <v>25</v>
      </c>
      <c r="F409" s="8" t="s">
        <v>2</v>
      </c>
      <c r="G409" s="3">
        <v>53</v>
      </c>
      <c r="H409" s="18">
        <v>14</v>
      </c>
      <c r="I409" s="11">
        <v>-12.9</v>
      </c>
      <c r="J409" s="11">
        <v>-8.5</v>
      </c>
      <c r="K409" s="7">
        <f t="shared" si="52"/>
        <v>238.66</v>
      </c>
      <c r="L409" s="7">
        <f t="shared" si="53"/>
        <v>15.448624534242523</v>
      </c>
      <c r="M409" s="16" t="b">
        <f t="shared" si="54"/>
        <v>1</v>
      </c>
      <c r="N409" s="16" t="b">
        <f t="shared" si="55"/>
        <v>0</v>
      </c>
      <c r="O409" s="16" t="b">
        <f t="shared" si="56"/>
        <v>0</v>
      </c>
      <c r="P409" s="21" t="b">
        <f t="shared" si="57"/>
        <v>0</v>
      </c>
      <c r="Q409" s="22" t="s">
        <v>27</v>
      </c>
      <c r="R409" s="11"/>
      <c r="S409" s="6"/>
      <c r="T409" s="6"/>
      <c r="U409" s="9"/>
      <c r="V409" s="9"/>
      <c r="W409" s="9"/>
      <c r="X409" s="19" t="s">
        <v>451</v>
      </c>
      <c r="Z409" s="6"/>
      <c r="AA409" s="6"/>
    </row>
    <row r="410" spans="1:27" ht="12.75">
      <c r="A410" s="1" t="s">
        <v>799</v>
      </c>
      <c r="B410" s="1" t="s">
        <v>787</v>
      </c>
      <c r="C410" s="18">
        <v>19</v>
      </c>
      <c r="D410" s="3">
        <v>49</v>
      </c>
      <c r="E410" s="8">
        <v>47</v>
      </c>
      <c r="F410" s="8" t="s">
        <v>2</v>
      </c>
      <c r="G410" s="3">
        <v>41</v>
      </c>
      <c r="H410" s="18">
        <v>54</v>
      </c>
      <c r="I410" s="11">
        <v>7.2</v>
      </c>
      <c r="J410" s="11">
        <v>15.1</v>
      </c>
      <c r="K410" s="7">
        <f t="shared" si="52"/>
        <v>279.85</v>
      </c>
      <c r="L410" s="7">
        <f t="shared" si="53"/>
        <v>16.72871782295344</v>
      </c>
      <c r="M410" s="16" t="b">
        <f t="shared" si="54"/>
        <v>0</v>
      </c>
      <c r="N410" s="16" t="b">
        <f t="shared" si="55"/>
        <v>0</v>
      </c>
      <c r="O410" s="16" t="b">
        <f t="shared" si="56"/>
        <v>0</v>
      </c>
      <c r="P410" s="21" t="b">
        <f t="shared" si="57"/>
        <v>1</v>
      </c>
      <c r="Q410" s="22" t="s">
        <v>92</v>
      </c>
      <c r="R410" s="11"/>
      <c r="S410" s="6"/>
      <c r="T410" s="6"/>
      <c r="U410" s="9"/>
      <c r="V410" s="9"/>
      <c r="W410" s="9"/>
      <c r="X410" s="19" t="s">
        <v>451</v>
      </c>
      <c r="Z410" s="6"/>
      <c r="AA410" s="6"/>
    </row>
    <row r="411" spans="1:27" ht="12.75">
      <c r="A411" s="1" t="s">
        <v>800</v>
      </c>
      <c r="B411" s="1" t="s">
        <v>801</v>
      </c>
      <c r="C411" s="18">
        <v>3</v>
      </c>
      <c r="D411" s="3">
        <v>16</v>
      </c>
      <c r="E411" s="8">
        <v>0</v>
      </c>
      <c r="F411" s="8">
        <v>-5</v>
      </c>
      <c r="G411" s="3">
        <v>30</v>
      </c>
      <c r="H411" s="18">
        <v>7</v>
      </c>
      <c r="I411" s="11">
        <v>-10.1</v>
      </c>
      <c r="J411" s="11">
        <v>3.6</v>
      </c>
      <c r="K411" s="7">
        <f t="shared" si="52"/>
        <v>114.97</v>
      </c>
      <c r="L411" s="7">
        <f t="shared" si="53"/>
        <v>10.72240644631605</v>
      </c>
      <c r="M411" s="16" t="b">
        <f t="shared" si="54"/>
        <v>0</v>
      </c>
      <c r="N411" s="16" t="b">
        <f t="shared" si="55"/>
        <v>1</v>
      </c>
      <c r="O411" s="16" t="b">
        <f t="shared" si="56"/>
        <v>0</v>
      </c>
      <c r="P411" s="21" t="b">
        <f t="shared" si="57"/>
        <v>0</v>
      </c>
      <c r="Q411" s="22" t="s">
        <v>8</v>
      </c>
      <c r="R411" s="11"/>
      <c r="S411" s="6"/>
      <c r="T411" s="6"/>
      <c r="U411" s="9"/>
      <c r="V411" s="9"/>
      <c r="W411" s="9"/>
      <c r="X411" s="19" t="s">
        <v>451</v>
      </c>
      <c r="Z411" s="6"/>
      <c r="AA411" s="6"/>
    </row>
    <row r="412" spans="1:27" ht="12.75">
      <c r="A412" s="1" t="s">
        <v>802</v>
      </c>
      <c r="B412" s="1" t="s">
        <v>81</v>
      </c>
      <c r="C412" s="18">
        <v>1</v>
      </c>
      <c r="D412" s="3">
        <v>49</v>
      </c>
      <c r="E412" s="8">
        <v>44</v>
      </c>
      <c r="F412" s="8" t="s">
        <v>2</v>
      </c>
      <c r="G412" s="3">
        <v>37</v>
      </c>
      <c r="H412" s="18">
        <v>43</v>
      </c>
      <c r="I412" s="11">
        <v>11.5</v>
      </c>
      <c r="J412" s="11">
        <v>-10.5</v>
      </c>
      <c r="K412" s="7">
        <f t="shared" si="52"/>
        <v>242.5</v>
      </c>
      <c r="L412" s="7">
        <f t="shared" si="53"/>
        <v>15.572411502397436</v>
      </c>
      <c r="M412" s="16" t="b">
        <f t="shared" si="54"/>
        <v>0</v>
      </c>
      <c r="N412" s="16" t="b">
        <f t="shared" si="55"/>
        <v>0</v>
      </c>
      <c r="O412" s="16" t="b">
        <f t="shared" si="56"/>
        <v>1</v>
      </c>
      <c r="P412" s="21" t="b">
        <f t="shared" si="57"/>
        <v>0</v>
      </c>
      <c r="Q412" s="22" t="s">
        <v>528</v>
      </c>
      <c r="R412" s="11"/>
      <c r="S412" s="6"/>
      <c r="T412" s="6"/>
      <c r="U412" s="9"/>
      <c r="V412" s="9"/>
      <c r="W412" s="9"/>
      <c r="X412" s="19" t="s">
        <v>451</v>
      </c>
      <c r="Z412" s="6"/>
      <c r="AA412" s="6"/>
    </row>
    <row r="413" spans="1:27" ht="12.75">
      <c r="A413" s="1" t="s">
        <v>803</v>
      </c>
      <c r="B413" s="1" t="s">
        <v>804</v>
      </c>
      <c r="C413" s="18">
        <v>2</v>
      </c>
      <c r="D413" s="3">
        <v>33</v>
      </c>
      <c r="E413" s="8">
        <v>54</v>
      </c>
      <c r="F413" s="8">
        <v>-21</v>
      </c>
      <c r="G413" s="3">
        <v>2</v>
      </c>
      <c r="H413" s="18">
        <v>29</v>
      </c>
      <c r="I413" s="11">
        <v>6.7</v>
      </c>
      <c r="J413" s="11">
        <v>19.4</v>
      </c>
      <c r="K413" s="7">
        <f t="shared" si="52"/>
        <v>421.24999999999994</v>
      </c>
      <c r="L413" s="7">
        <f t="shared" si="53"/>
        <v>20.52437575177379</v>
      </c>
      <c r="M413" s="16" t="b">
        <f t="shared" si="54"/>
        <v>0</v>
      </c>
      <c r="N413" s="16" t="b">
        <f t="shared" si="55"/>
        <v>0</v>
      </c>
      <c r="O413" s="16" t="b">
        <f t="shared" si="56"/>
        <v>0</v>
      </c>
      <c r="P413" s="21" t="b">
        <f t="shared" si="57"/>
        <v>1</v>
      </c>
      <c r="Q413" s="22" t="s">
        <v>27</v>
      </c>
      <c r="R413" s="11"/>
      <c r="S413" s="6"/>
      <c r="T413" s="6"/>
      <c r="U413" s="9"/>
      <c r="V413" s="9"/>
      <c r="W413" s="9"/>
      <c r="X413" s="19" t="s">
        <v>451</v>
      </c>
      <c r="Z413" s="6"/>
      <c r="AA413" s="6"/>
    </row>
    <row r="414" spans="1:27" ht="12.75">
      <c r="A414" s="1" t="s">
        <v>805</v>
      </c>
      <c r="B414" s="1" t="s">
        <v>806</v>
      </c>
      <c r="C414" s="18">
        <v>3</v>
      </c>
      <c r="D414" s="3">
        <v>22</v>
      </c>
      <c r="E414" s="8">
        <v>36</v>
      </c>
      <c r="F414" s="8" t="s">
        <v>2</v>
      </c>
      <c r="G414" s="3">
        <v>28</v>
      </c>
      <c r="H414" s="18">
        <v>22</v>
      </c>
      <c r="I414" s="11">
        <v>-3</v>
      </c>
      <c r="J414" s="11">
        <v>-2.8</v>
      </c>
      <c r="K414" s="7">
        <f t="shared" si="52"/>
        <v>16.84</v>
      </c>
      <c r="L414" s="7">
        <f t="shared" si="53"/>
        <v>4.1036569057366385</v>
      </c>
      <c r="M414" s="16" t="b">
        <f t="shared" si="54"/>
        <v>1</v>
      </c>
      <c r="N414" s="16" t="b">
        <f t="shared" si="55"/>
        <v>0</v>
      </c>
      <c r="O414" s="16" t="b">
        <f t="shared" si="56"/>
        <v>0</v>
      </c>
      <c r="P414" s="21" t="b">
        <f t="shared" si="57"/>
        <v>0</v>
      </c>
      <c r="Q414" s="22" t="s">
        <v>156</v>
      </c>
      <c r="R414" s="11"/>
      <c r="S414" s="6"/>
      <c r="T414" s="6"/>
      <c r="U414" s="9"/>
      <c r="V414" s="9"/>
      <c r="W414" s="9"/>
      <c r="X414" s="19" t="s">
        <v>451</v>
      </c>
      <c r="Z414" s="6"/>
      <c r="AA414" s="6"/>
    </row>
    <row r="415" spans="1:27" ht="12.75">
      <c r="A415" s="1" t="s">
        <v>807</v>
      </c>
      <c r="B415" s="1" t="s">
        <v>621</v>
      </c>
      <c r="C415" s="18">
        <v>20</v>
      </c>
      <c r="D415" s="3">
        <v>47</v>
      </c>
      <c r="E415" s="8">
        <v>19</v>
      </c>
      <c r="F415" s="8" t="s">
        <v>2</v>
      </c>
      <c r="G415" s="3">
        <v>18</v>
      </c>
      <c r="H415" s="18">
        <v>46</v>
      </c>
      <c r="I415" s="11">
        <v>-29.4</v>
      </c>
      <c r="J415" s="11">
        <v>6.9</v>
      </c>
      <c r="K415" s="7">
        <f t="shared" si="52"/>
        <v>911.9699999999999</v>
      </c>
      <c r="L415" s="7">
        <f t="shared" si="53"/>
        <v>30.19884103736433</v>
      </c>
      <c r="M415" s="16" t="b">
        <f t="shared" si="54"/>
        <v>0</v>
      </c>
      <c r="N415" s="16" t="b">
        <f t="shared" si="55"/>
        <v>1</v>
      </c>
      <c r="O415" s="16" t="b">
        <f t="shared" si="56"/>
        <v>0</v>
      </c>
      <c r="P415" s="21" t="b">
        <f t="shared" si="57"/>
        <v>0</v>
      </c>
      <c r="Q415" s="22" t="s">
        <v>27</v>
      </c>
      <c r="R415" s="11"/>
      <c r="S415" s="6"/>
      <c r="T415" s="6"/>
      <c r="U415" s="9"/>
      <c r="V415" s="9"/>
      <c r="W415" s="9"/>
      <c r="X415" s="19" t="s">
        <v>451</v>
      </c>
      <c r="Z415" s="6"/>
      <c r="AA415" s="6"/>
    </row>
    <row r="416" spans="1:27" ht="12.75">
      <c r="A416" s="1" t="s">
        <v>808</v>
      </c>
      <c r="B416" s="1" t="s">
        <v>809</v>
      </c>
      <c r="C416" s="18">
        <v>8</v>
      </c>
      <c r="D416" s="3">
        <v>17</v>
      </c>
      <c r="E416" s="8">
        <v>6</v>
      </c>
      <c r="F416" s="8">
        <v>-27</v>
      </c>
      <c r="G416" s="3">
        <v>27</v>
      </c>
      <c r="H416" s="18">
        <v>27</v>
      </c>
      <c r="I416" s="11">
        <v>-7.2</v>
      </c>
      <c r="J416" s="11">
        <v>-1.1</v>
      </c>
      <c r="K416" s="7">
        <f t="shared" si="52"/>
        <v>53.050000000000004</v>
      </c>
      <c r="L416" s="7">
        <f t="shared" si="53"/>
        <v>7.283543093852058</v>
      </c>
      <c r="M416" s="16" t="b">
        <f t="shared" si="54"/>
        <v>1</v>
      </c>
      <c r="N416" s="16" t="b">
        <f t="shared" si="55"/>
        <v>0</v>
      </c>
      <c r="O416" s="16" t="b">
        <f t="shared" si="56"/>
        <v>0</v>
      </c>
      <c r="P416" s="21" t="b">
        <f t="shared" si="57"/>
        <v>0</v>
      </c>
      <c r="Q416" s="22" t="s">
        <v>8</v>
      </c>
      <c r="R416" s="11"/>
      <c r="S416" s="6"/>
      <c r="T416" s="6"/>
      <c r="U416" s="9"/>
      <c r="V416" s="9"/>
      <c r="W416" s="9"/>
      <c r="X416" s="19" t="s">
        <v>451</v>
      </c>
      <c r="Z416" s="6"/>
      <c r="AA416" s="6"/>
    </row>
    <row r="417" spans="1:27" ht="12.75">
      <c r="A417" s="1" t="s">
        <v>810</v>
      </c>
      <c r="B417" s="1" t="s">
        <v>811</v>
      </c>
      <c r="C417" s="18">
        <v>0</v>
      </c>
      <c r="D417" s="3">
        <v>57</v>
      </c>
      <c r="E417" s="8">
        <v>47</v>
      </c>
      <c r="F417" s="8">
        <v>-27</v>
      </c>
      <c r="G417" s="3">
        <v>30</v>
      </c>
      <c r="H417" s="18">
        <v>22</v>
      </c>
      <c r="I417" s="11">
        <v>-15.7</v>
      </c>
      <c r="J417" s="11">
        <v>-10.5</v>
      </c>
      <c r="K417" s="7">
        <f t="shared" si="52"/>
        <v>356.74</v>
      </c>
      <c r="L417" s="7">
        <f t="shared" si="53"/>
        <v>18.8875620449014</v>
      </c>
      <c r="M417" s="16" t="b">
        <f t="shared" si="54"/>
        <v>1</v>
      </c>
      <c r="N417" s="16" t="b">
        <f t="shared" si="55"/>
        <v>0</v>
      </c>
      <c r="O417" s="16" t="b">
        <f t="shared" si="56"/>
        <v>0</v>
      </c>
      <c r="P417" s="21" t="b">
        <f t="shared" si="57"/>
        <v>0</v>
      </c>
      <c r="Q417" s="22" t="s">
        <v>12</v>
      </c>
      <c r="R417" s="11"/>
      <c r="S417" s="6"/>
      <c r="T417" s="6"/>
      <c r="U417" s="9"/>
      <c r="V417" s="9"/>
      <c r="W417" s="9"/>
      <c r="X417" s="19" t="s">
        <v>451</v>
      </c>
      <c r="Z417" s="6"/>
      <c r="AA417" s="6"/>
    </row>
    <row r="418" spans="1:27" ht="12.75">
      <c r="A418" s="1" t="s">
        <v>812</v>
      </c>
      <c r="B418" s="1" t="s">
        <v>813</v>
      </c>
      <c r="C418" s="18">
        <v>20</v>
      </c>
      <c r="D418" s="3">
        <v>34</v>
      </c>
      <c r="E418" s="8">
        <v>44</v>
      </c>
      <c r="F418" s="8" t="s">
        <v>2</v>
      </c>
      <c r="G418" s="3">
        <v>7</v>
      </c>
      <c r="H418" s="18">
        <v>19</v>
      </c>
      <c r="I418" s="11">
        <v>-114.1</v>
      </c>
      <c r="J418" s="11">
        <v>60.9</v>
      </c>
      <c r="K418" s="7">
        <f t="shared" si="52"/>
        <v>16727.62</v>
      </c>
      <c r="L418" s="7">
        <f t="shared" si="53"/>
        <v>129.33530067232223</v>
      </c>
      <c r="M418" s="16" t="b">
        <f t="shared" si="54"/>
        <v>0</v>
      </c>
      <c r="N418" s="16" t="b">
        <f t="shared" si="55"/>
        <v>1</v>
      </c>
      <c r="O418" s="16" t="b">
        <f t="shared" si="56"/>
        <v>0</v>
      </c>
      <c r="P418" s="21" t="b">
        <f t="shared" si="57"/>
        <v>0</v>
      </c>
      <c r="Q418" s="22" t="s">
        <v>8</v>
      </c>
      <c r="R418" s="11"/>
      <c r="S418" s="6"/>
      <c r="T418" s="6"/>
      <c r="U418" s="9"/>
      <c r="V418" s="9"/>
      <c r="W418" s="9"/>
      <c r="X418" s="19" t="s">
        <v>451</v>
      </c>
      <c r="Z418" s="6"/>
      <c r="AA418" s="6"/>
    </row>
    <row r="419" spans="1:27" ht="12.75">
      <c r="A419" s="1" t="s">
        <v>814</v>
      </c>
      <c r="B419" s="1" t="s">
        <v>74</v>
      </c>
      <c r="C419" s="18">
        <v>8</v>
      </c>
      <c r="D419" s="3">
        <v>10</v>
      </c>
      <c r="E419" s="8">
        <v>15</v>
      </c>
      <c r="F419" s="8" t="s">
        <v>2</v>
      </c>
      <c r="G419" s="3">
        <v>57</v>
      </c>
      <c r="H419" s="18">
        <v>19</v>
      </c>
      <c r="I419" s="11">
        <v>-4.6</v>
      </c>
      <c r="J419" s="11">
        <v>0.5</v>
      </c>
      <c r="K419" s="7">
        <f t="shared" si="52"/>
        <v>21.409999999999997</v>
      </c>
      <c r="L419" s="7">
        <f t="shared" si="53"/>
        <v>4.62709412050371</v>
      </c>
      <c r="M419" s="16" t="b">
        <f t="shared" si="54"/>
        <v>0</v>
      </c>
      <c r="N419" s="16" t="b">
        <f t="shared" si="55"/>
        <v>1</v>
      </c>
      <c r="O419" s="16" t="b">
        <f t="shared" si="56"/>
        <v>0</v>
      </c>
      <c r="P419" s="21" t="b">
        <f t="shared" si="57"/>
        <v>0</v>
      </c>
      <c r="Q419" s="22" t="s">
        <v>12</v>
      </c>
      <c r="R419" s="11"/>
      <c r="S419" s="6"/>
      <c r="T419" s="6"/>
      <c r="U419" s="9"/>
      <c r="V419" s="9"/>
      <c r="W419" s="9"/>
      <c r="X419" s="19" t="s">
        <v>451</v>
      </c>
      <c r="Z419" s="6"/>
      <c r="AA419" s="6"/>
    </row>
    <row r="420" spans="1:27" ht="12.75">
      <c r="A420" s="1" t="s">
        <v>815</v>
      </c>
      <c r="B420" s="1" t="s">
        <v>816</v>
      </c>
      <c r="C420" s="18">
        <v>9</v>
      </c>
      <c r="D420" s="3">
        <v>22</v>
      </c>
      <c r="E420" s="8">
        <v>11</v>
      </c>
      <c r="F420" s="8" t="s">
        <v>2</v>
      </c>
      <c r="G420" s="3">
        <v>50</v>
      </c>
      <c r="H420" s="18">
        <v>11</v>
      </c>
      <c r="I420" s="11">
        <v>-43.2</v>
      </c>
      <c r="J420" s="11">
        <v>-7.1</v>
      </c>
      <c r="K420" s="7">
        <f t="shared" si="52"/>
        <v>1916.6500000000003</v>
      </c>
      <c r="L420" s="7">
        <f t="shared" si="53"/>
        <v>43.779561441384956</v>
      </c>
      <c r="M420" s="16" t="b">
        <f t="shared" si="54"/>
        <v>1</v>
      </c>
      <c r="N420" s="16" t="b">
        <f t="shared" si="55"/>
        <v>0</v>
      </c>
      <c r="O420" s="16" t="b">
        <f t="shared" si="56"/>
        <v>0</v>
      </c>
      <c r="P420" s="21" t="b">
        <f t="shared" si="57"/>
        <v>0</v>
      </c>
      <c r="Q420" s="22" t="s">
        <v>27</v>
      </c>
      <c r="R420" s="11"/>
      <c r="S420" s="6"/>
      <c r="T420" s="6"/>
      <c r="U420" s="9"/>
      <c r="V420" s="9"/>
      <c r="W420" s="9"/>
      <c r="X420" s="19" t="s">
        <v>451</v>
      </c>
      <c r="Z420" s="6"/>
      <c r="AA420" s="6"/>
    </row>
    <row r="421" spans="1:27" ht="12.75">
      <c r="A421" s="1" t="s">
        <v>817</v>
      </c>
      <c r="B421" s="1" t="s">
        <v>818</v>
      </c>
      <c r="C421" s="18">
        <v>22</v>
      </c>
      <c r="D421" s="3">
        <v>27</v>
      </c>
      <c r="E421" s="8">
        <v>50</v>
      </c>
      <c r="F421" s="8" t="s">
        <v>2</v>
      </c>
      <c r="G421" s="3">
        <v>35</v>
      </c>
      <c r="H421" s="18">
        <v>10</v>
      </c>
      <c r="I421" s="11">
        <v>-2.6</v>
      </c>
      <c r="J421" s="11">
        <v>-13.9</v>
      </c>
      <c r="K421" s="7">
        <f t="shared" si="52"/>
        <v>199.97</v>
      </c>
      <c r="L421" s="7">
        <f t="shared" si="53"/>
        <v>14.141074923781431</v>
      </c>
      <c r="M421" s="16" t="b">
        <f t="shared" si="54"/>
        <v>1</v>
      </c>
      <c r="N421" s="16" t="b">
        <f t="shared" si="55"/>
        <v>0</v>
      </c>
      <c r="O421" s="16" t="b">
        <f t="shared" si="56"/>
        <v>0</v>
      </c>
      <c r="P421" s="21" t="b">
        <f t="shared" si="57"/>
        <v>0</v>
      </c>
      <c r="Q421" s="22" t="s">
        <v>3</v>
      </c>
      <c r="R421" s="11"/>
      <c r="S421" s="6"/>
      <c r="T421" s="6"/>
      <c r="U421" s="9"/>
      <c r="V421" s="9"/>
      <c r="W421" s="9"/>
      <c r="X421" s="19" t="s">
        <v>451</v>
      </c>
      <c r="Z421" s="6"/>
      <c r="AA421" s="6"/>
    </row>
    <row r="422" spans="1:27" ht="12.75">
      <c r="A422" s="1" t="s">
        <v>819</v>
      </c>
      <c r="B422" s="1" t="s">
        <v>820</v>
      </c>
      <c r="C422" s="18">
        <v>11</v>
      </c>
      <c r="D422" s="3">
        <v>22</v>
      </c>
      <c r="E422" s="8">
        <v>53</v>
      </c>
      <c r="F422" s="8" t="s">
        <v>2</v>
      </c>
      <c r="G422" s="3">
        <v>35</v>
      </c>
      <c r="H422" s="18">
        <v>10</v>
      </c>
      <c r="I422" s="11">
        <v>-14</v>
      </c>
      <c r="J422" s="11">
        <v>22.4</v>
      </c>
      <c r="K422" s="7">
        <f t="shared" si="52"/>
        <v>697.76</v>
      </c>
      <c r="L422" s="7">
        <f t="shared" si="53"/>
        <v>26.41514716975849</v>
      </c>
      <c r="M422" s="16" t="b">
        <f t="shared" si="54"/>
        <v>0</v>
      </c>
      <c r="N422" s="16" t="b">
        <f t="shared" si="55"/>
        <v>1</v>
      </c>
      <c r="O422" s="16" t="b">
        <f t="shared" si="56"/>
        <v>0</v>
      </c>
      <c r="P422" s="21" t="b">
        <f t="shared" si="57"/>
        <v>0</v>
      </c>
      <c r="Q422" s="22" t="s">
        <v>398</v>
      </c>
      <c r="R422" s="11"/>
      <c r="S422" s="6"/>
      <c r="T422" s="6"/>
      <c r="U422" s="9"/>
      <c r="V422" s="9"/>
      <c r="W422" s="9"/>
      <c r="X422" s="19" t="s">
        <v>451</v>
      </c>
      <c r="Z422" s="6"/>
      <c r="AA422" s="6"/>
    </row>
    <row r="423" spans="1:27" ht="12.75">
      <c r="A423" s="1" t="s">
        <v>821</v>
      </c>
      <c r="B423" s="1" t="s">
        <v>822</v>
      </c>
      <c r="C423" s="18">
        <v>3</v>
      </c>
      <c r="D423" s="3">
        <v>39</v>
      </c>
      <c r="E423" s="8">
        <v>30</v>
      </c>
      <c r="F423" s="8">
        <v>-13</v>
      </c>
      <c r="G423" s="3">
        <v>6</v>
      </c>
      <c r="H423" s="18">
        <v>56</v>
      </c>
      <c r="I423" s="11">
        <v>-1.5</v>
      </c>
      <c r="J423" s="11">
        <v>-7</v>
      </c>
      <c r="K423" s="7">
        <f t="shared" si="52"/>
        <v>51.25</v>
      </c>
      <c r="L423" s="7">
        <f t="shared" si="53"/>
        <v>7.158910531638177</v>
      </c>
      <c r="M423" s="16" t="b">
        <f t="shared" si="54"/>
        <v>1</v>
      </c>
      <c r="N423" s="16" t="b">
        <f t="shared" si="55"/>
        <v>0</v>
      </c>
      <c r="O423" s="16" t="b">
        <f t="shared" si="56"/>
        <v>0</v>
      </c>
      <c r="P423" s="21" t="b">
        <f t="shared" si="57"/>
        <v>0</v>
      </c>
      <c r="Q423" s="22" t="s">
        <v>12</v>
      </c>
      <c r="R423" s="11"/>
      <c r="S423" s="6"/>
      <c r="T423" s="6"/>
      <c r="U423" s="9"/>
      <c r="V423" s="9"/>
      <c r="W423" s="9"/>
      <c r="X423" s="19" t="s">
        <v>451</v>
      </c>
      <c r="Z423" s="6"/>
      <c r="AA423" s="6"/>
    </row>
    <row r="424" spans="1:27" ht="12.75">
      <c r="A424" s="1" t="s">
        <v>823</v>
      </c>
      <c r="B424" s="1" t="s">
        <v>81</v>
      </c>
      <c r="C424" s="18">
        <v>10</v>
      </c>
      <c r="D424" s="3">
        <v>44</v>
      </c>
      <c r="E424" s="8">
        <v>14</v>
      </c>
      <c r="F424" s="8" t="s">
        <v>2</v>
      </c>
      <c r="G424" s="3">
        <v>58</v>
      </c>
      <c r="H424" s="18">
        <v>10</v>
      </c>
      <c r="I424" s="11">
        <v>-5</v>
      </c>
      <c r="J424" s="11">
        <v>-1</v>
      </c>
      <c r="K424" s="7">
        <f t="shared" si="52"/>
        <v>26</v>
      </c>
      <c r="L424" s="7">
        <f t="shared" si="53"/>
        <v>5.0990195135927845</v>
      </c>
      <c r="M424" s="16" t="b">
        <f t="shared" si="54"/>
        <v>1</v>
      </c>
      <c r="N424" s="16" t="b">
        <f t="shared" si="55"/>
        <v>0</v>
      </c>
      <c r="O424" s="16" t="b">
        <f t="shared" si="56"/>
        <v>0</v>
      </c>
      <c r="P424" s="21" t="b">
        <f t="shared" si="57"/>
        <v>0</v>
      </c>
      <c r="Q424" s="22"/>
      <c r="R424" s="11"/>
      <c r="S424" s="6"/>
      <c r="T424" s="6"/>
      <c r="U424" s="9"/>
      <c r="V424" s="9"/>
      <c r="W424" s="9"/>
      <c r="X424" s="19" t="s">
        <v>451</v>
      </c>
      <c r="Z424" s="6"/>
      <c r="AA424" s="6"/>
    </row>
    <row r="425" spans="1:27" ht="12.75">
      <c r="A425" s="1" t="s">
        <v>824</v>
      </c>
      <c r="B425" s="1" t="s">
        <v>825</v>
      </c>
      <c r="C425" s="18">
        <v>10</v>
      </c>
      <c r="D425" s="3">
        <v>19</v>
      </c>
      <c r="E425" s="8">
        <v>25</v>
      </c>
      <c r="F425" s="8">
        <v>-5</v>
      </c>
      <c r="G425" s="3">
        <v>39</v>
      </c>
      <c r="H425" s="18">
        <v>15</v>
      </c>
      <c r="I425" s="11">
        <v>7.3</v>
      </c>
      <c r="J425" s="11">
        <v>-2.6</v>
      </c>
      <c r="K425" s="7">
        <f t="shared" si="52"/>
        <v>60.05</v>
      </c>
      <c r="L425" s="7">
        <f t="shared" si="53"/>
        <v>7.749193506423749</v>
      </c>
      <c r="M425" s="16" t="b">
        <f t="shared" si="54"/>
        <v>0</v>
      </c>
      <c r="N425" s="16" t="b">
        <f t="shared" si="55"/>
        <v>0</v>
      </c>
      <c r="O425" s="16" t="b">
        <f t="shared" si="56"/>
        <v>1</v>
      </c>
      <c r="P425" s="21" t="b">
        <f t="shared" si="57"/>
        <v>0</v>
      </c>
      <c r="Q425" s="22" t="s">
        <v>36</v>
      </c>
      <c r="R425" s="11"/>
      <c r="S425" s="6"/>
      <c r="T425" s="6"/>
      <c r="U425" s="9"/>
      <c r="V425" s="9"/>
      <c r="W425" s="9"/>
      <c r="X425" s="19" t="s">
        <v>451</v>
      </c>
      <c r="Z425" s="6"/>
      <c r="AA425" s="6"/>
    </row>
    <row r="426" spans="1:27" ht="12.75">
      <c r="A426" s="1" t="s">
        <v>826</v>
      </c>
      <c r="B426" s="1" t="s">
        <v>827</v>
      </c>
      <c r="C426" s="18">
        <v>10</v>
      </c>
      <c r="D426" s="3">
        <v>37</v>
      </c>
      <c r="E426" s="8">
        <v>27</v>
      </c>
      <c r="F426" s="8">
        <v>-25</v>
      </c>
      <c r="G426" s="3">
        <v>21</v>
      </c>
      <c r="H426" s="18">
        <v>35</v>
      </c>
      <c r="I426" s="11">
        <v>-145.9</v>
      </c>
      <c r="J426" s="11">
        <v>-13.6</v>
      </c>
      <c r="K426" s="7">
        <f t="shared" si="52"/>
        <v>21471.77</v>
      </c>
      <c r="L426" s="7">
        <f t="shared" si="53"/>
        <v>146.53248786531947</v>
      </c>
      <c r="M426" s="16" t="b">
        <f t="shared" si="54"/>
        <v>1</v>
      </c>
      <c r="N426" s="16" t="b">
        <f t="shared" si="55"/>
        <v>0</v>
      </c>
      <c r="O426" s="16" t="b">
        <f t="shared" si="56"/>
        <v>0</v>
      </c>
      <c r="P426" s="21" t="b">
        <f t="shared" si="57"/>
        <v>0</v>
      </c>
      <c r="Q426" s="22" t="s">
        <v>12</v>
      </c>
      <c r="R426" s="11"/>
      <c r="S426" s="6"/>
      <c r="T426" s="6"/>
      <c r="U426" s="9"/>
      <c r="V426" s="9"/>
      <c r="W426" s="9"/>
      <c r="X426" s="19" t="s">
        <v>451</v>
      </c>
      <c r="Z426" s="6"/>
      <c r="AA426" s="6"/>
    </row>
    <row r="427" spans="1:27" ht="12.75">
      <c r="A427" s="1" t="s">
        <v>828</v>
      </c>
      <c r="B427" s="1" t="s">
        <v>829</v>
      </c>
      <c r="C427" s="18">
        <v>4</v>
      </c>
      <c r="D427" s="3">
        <v>39</v>
      </c>
      <c r="E427" s="8">
        <v>11</v>
      </c>
      <c r="F427" s="8">
        <v>-24</v>
      </c>
      <c r="G427" s="3">
        <v>10</v>
      </c>
      <c r="H427" s="18">
        <v>37</v>
      </c>
      <c r="I427" s="11">
        <v>9.1</v>
      </c>
      <c r="J427" s="11">
        <v>5.8</v>
      </c>
      <c r="K427" s="7">
        <f t="shared" si="52"/>
        <v>116.44999999999999</v>
      </c>
      <c r="L427" s="7">
        <f t="shared" si="53"/>
        <v>10.791200118615167</v>
      </c>
      <c r="M427" s="16" t="b">
        <f t="shared" si="54"/>
        <v>0</v>
      </c>
      <c r="N427" s="16" t="b">
        <f t="shared" si="55"/>
        <v>0</v>
      </c>
      <c r="O427" s="16" t="b">
        <f t="shared" si="56"/>
        <v>0</v>
      </c>
      <c r="P427" s="21" t="b">
        <f t="shared" si="57"/>
        <v>1</v>
      </c>
      <c r="Q427" s="22" t="s">
        <v>8</v>
      </c>
      <c r="R427" s="11"/>
      <c r="S427" s="6"/>
      <c r="T427" s="6"/>
      <c r="U427" s="9"/>
      <c r="V427" s="9"/>
      <c r="W427" s="9"/>
      <c r="X427" s="19" t="s">
        <v>451</v>
      </c>
      <c r="Z427" s="6"/>
      <c r="AA427" s="6"/>
    </row>
    <row r="428" spans="1:27" ht="12.75">
      <c r="A428" s="1" t="s">
        <v>830</v>
      </c>
      <c r="B428" s="1" t="s">
        <v>831</v>
      </c>
      <c r="C428" s="18">
        <v>2</v>
      </c>
      <c r="D428" s="3">
        <v>8</v>
      </c>
      <c r="E428" s="8">
        <v>28</v>
      </c>
      <c r="F428" s="8" t="s">
        <v>2</v>
      </c>
      <c r="G428" s="3">
        <v>23</v>
      </c>
      <c r="H428" s="18">
        <v>52</v>
      </c>
      <c r="I428" s="11">
        <v>9.8</v>
      </c>
      <c r="J428" s="11">
        <v>-6</v>
      </c>
      <c r="K428" s="7">
        <f t="shared" si="52"/>
        <v>132.04000000000002</v>
      </c>
      <c r="L428" s="7">
        <f t="shared" si="53"/>
        <v>11.490865937778581</v>
      </c>
      <c r="M428" s="16" t="b">
        <f t="shared" si="54"/>
        <v>0</v>
      </c>
      <c r="N428" s="16" t="b">
        <f t="shared" si="55"/>
        <v>0</v>
      </c>
      <c r="O428" s="16" t="b">
        <f t="shared" si="56"/>
        <v>1</v>
      </c>
      <c r="P428" s="21" t="b">
        <f t="shared" si="57"/>
        <v>0</v>
      </c>
      <c r="Q428" s="22" t="s">
        <v>75</v>
      </c>
      <c r="R428" s="11"/>
      <c r="S428" s="6"/>
      <c r="T428" s="6"/>
      <c r="U428" s="9"/>
      <c r="V428" s="9"/>
      <c r="W428" s="9"/>
      <c r="X428" s="19" t="s">
        <v>451</v>
      </c>
      <c r="Z428" s="6"/>
      <c r="AA428" s="6"/>
    </row>
    <row r="429" spans="1:27" ht="12.75">
      <c r="A429" s="1" t="s">
        <v>832</v>
      </c>
      <c r="B429" s="1" t="s">
        <v>31</v>
      </c>
      <c r="C429" s="18">
        <v>6</v>
      </c>
      <c r="D429" s="3">
        <v>16</v>
      </c>
      <c r="E429" s="8">
        <v>26</v>
      </c>
      <c r="F429" s="8">
        <v>-21</v>
      </c>
      <c r="G429" s="3">
        <v>22</v>
      </c>
      <c r="H429" s="18">
        <v>24</v>
      </c>
      <c r="I429" s="11">
        <v>-2.1</v>
      </c>
      <c r="J429" s="11">
        <v>-51.2</v>
      </c>
      <c r="K429" s="7">
        <f t="shared" si="52"/>
        <v>2625.8500000000004</v>
      </c>
      <c r="L429" s="7">
        <f t="shared" si="53"/>
        <v>51.24304830901456</v>
      </c>
      <c r="M429" s="16" t="b">
        <f t="shared" si="54"/>
        <v>1</v>
      </c>
      <c r="N429" s="16" t="b">
        <f t="shared" si="55"/>
        <v>0</v>
      </c>
      <c r="O429" s="16" t="b">
        <f t="shared" si="56"/>
        <v>0</v>
      </c>
      <c r="P429" s="21" t="b">
        <f t="shared" si="57"/>
        <v>0</v>
      </c>
      <c r="Q429" s="22" t="s">
        <v>156</v>
      </c>
      <c r="R429" s="11"/>
      <c r="S429" s="6"/>
      <c r="T429" s="6"/>
      <c r="U429" s="9"/>
      <c r="V429" s="9"/>
      <c r="W429" s="9"/>
      <c r="X429" s="19" t="s">
        <v>451</v>
      </c>
      <c r="Z429" s="6"/>
      <c r="AA429" s="6"/>
    </row>
    <row r="430" spans="1:27" ht="12.75">
      <c r="A430" s="1" t="s">
        <v>833</v>
      </c>
      <c r="B430" s="1" t="s">
        <v>834</v>
      </c>
      <c r="C430" s="18">
        <v>12</v>
      </c>
      <c r="D430" s="3">
        <v>13</v>
      </c>
      <c r="E430" s="8">
        <v>21</v>
      </c>
      <c r="F430" s="8" t="s">
        <v>2</v>
      </c>
      <c r="G430" s="3">
        <v>38</v>
      </c>
      <c r="H430" s="18">
        <v>48</v>
      </c>
      <c r="I430" s="11">
        <v>44.1</v>
      </c>
      <c r="J430" s="11">
        <v>-38.2</v>
      </c>
      <c r="K430" s="7">
        <f t="shared" si="52"/>
        <v>3404.05</v>
      </c>
      <c r="L430" s="7">
        <f t="shared" si="53"/>
        <v>58.344237076167175</v>
      </c>
      <c r="M430" s="16" t="b">
        <f t="shared" si="54"/>
        <v>0</v>
      </c>
      <c r="N430" s="16" t="b">
        <f t="shared" si="55"/>
        <v>0</v>
      </c>
      <c r="O430" s="16" t="b">
        <f t="shared" si="56"/>
        <v>1</v>
      </c>
      <c r="P430" s="21" t="b">
        <f t="shared" si="57"/>
        <v>0</v>
      </c>
      <c r="Q430" s="22" t="s">
        <v>340</v>
      </c>
      <c r="R430" s="11"/>
      <c r="S430" s="6"/>
      <c r="T430" s="6"/>
      <c r="U430" s="9"/>
      <c r="V430" s="9"/>
      <c r="W430" s="9"/>
      <c r="X430" s="19" t="s">
        <v>451</v>
      </c>
      <c r="Z430" s="6"/>
      <c r="AA430" s="6"/>
    </row>
    <row r="431" spans="1:27" ht="12.75">
      <c r="A431" s="1" t="s">
        <v>835</v>
      </c>
      <c r="B431" s="1" t="s">
        <v>836</v>
      </c>
      <c r="C431" s="18">
        <v>9</v>
      </c>
      <c r="D431" s="3">
        <v>14</v>
      </c>
      <c r="E431" s="8">
        <v>11</v>
      </c>
      <c r="F431" s="8" t="s">
        <v>2</v>
      </c>
      <c r="G431" s="3">
        <v>44</v>
      </c>
      <c r="H431" s="18">
        <v>48</v>
      </c>
      <c r="I431" s="11">
        <v>14.9</v>
      </c>
      <c r="J431" s="11">
        <v>25</v>
      </c>
      <c r="K431" s="7">
        <f t="shared" si="52"/>
        <v>847.01</v>
      </c>
      <c r="L431" s="7">
        <f t="shared" si="53"/>
        <v>29.103436223236596</v>
      </c>
      <c r="M431" s="16" t="b">
        <f t="shared" si="54"/>
        <v>0</v>
      </c>
      <c r="N431" s="16" t="b">
        <f t="shared" si="55"/>
        <v>0</v>
      </c>
      <c r="O431" s="16" t="b">
        <f t="shared" si="56"/>
        <v>0</v>
      </c>
      <c r="P431" s="21" t="b">
        <f t="shared" si="57"/>
        <v>1</v>
      </c>
      <c r="Q431" s="22" t="s">
        <v>8</v>
      </c>
      <c r="R431" s="11"/>
      <c r="S431" s="6"/>
      <c r="T431" s="6"/>
      <c r="U431" s="9"/>
      <c r="V431" s="9"/>
      <c r="W431" s="9"/>
      <c r="X431" s="19" t="s">
        <v>451</v>
      </c>
      <c r="Z431" s="6"/>
      <c r="AA431" s="6"/>
    </row>
    <row r="432" spans="1:27" ht="12.75">
      <c r="A432" s="1" t="s">
        <v>837</v>
      </c>
      <c r="B432" s="1" t="s">
        <v>838</v>
      </c>
      <c r="C432" s="18">
        <v>10</v>
      </c>
      <c r="D432" s="3">
        <v>46</v>
      </c>
      <c r="E432" s="8">
        <v>37</v>
      </c>
      <c r="F432" s="8" t="s">
        <v>2</v>
      </c>
      <c r="G432" s="3">
        <v>45</v>
      </c>
      <c r="H432" s="18">
        <v>32</v>
      </c>
      <c r="I432" s="11">
        <v>30.2</v>
      </c>
      <c r="J432" s="11">
        <v>-26.4</v>
      </c>
      <c r="K432" s="7">
        <f t="shared" si="52"/>
        <v>1609</v>
      </c>
      <c r="L432" s="7">
        <f t="shared" si="53"/>
        <v>40.11234224026316</v>
      </c>
      <c r="M432" s="16" t="b">
        <f t="shared" si="54"/>
        <v>0</v>
      </c>
      <c r="N432" s="16" t="b">
        <f t="shared" si="55"/>
        <v>0</v>
      </c>
      <c r="O432" s="16" t="b">
        <f t="shared" si="56"/>
        <v>1</v>
      </c>
      <c r="P432" s="21" t="b">
        <f t="shared" si="57"/>
        <v>0</v>
      </c>
      <c r="Q432" s="22" t="s">
        <v>27</v>
      </c>
      <c r="R432" s="11"/>
      <c r="S432" s="6"/>
      <c r="T432" s="6"/>
      <c r="U432" s="9"/>
      <c r="V432" s="9"/>
      <c r="W432" s="9"/>
      <c r="X432" s="19" t="s">
        <v>451</v>
      </c>
      <c r="Z432" s="6"/>
      <c r="AA432" s="6"/>
    </row>
    <row r="433" spans="1:27" ht="12.75">
      <c r="A433" s="1" t="s">
        <v>839</v>
      </c>
      <c r="B433" s="1" t="s">
        <v>840</v>
      </c>
      <c r="C433" s="18">
        <v>12</v>
      </c>
      <c r="D433" s="3">
        <v>21</v>
      </c>
      <c r="E433" s="8">
        <v>47</v>
      </c>
      <c r="F433" s="8" t="s">
        <v>2</v>
      </c>
      <c r="G433" s="3">
        <v>52</v>
      </c>
      <c r="H433" s="18">
        <v>33</v>
      </c>
      <c r="I433" s="11">
        <v>-30.9</v>
      </c>
      <c r="J433" s="11">
        <v>-23.4</v>
      </c>
      <c r="K433" s="7">
        <f t="shared" si="52"/>
        <v>1502.37</v>
      </c>
      <c r="L433" s="7">
        <f t="shared" si="53"/>
        <v>38.76041795440292</v>
      </c>
      <c r="M433" s="16" t="b">
        <f t="shared" si="54"/>
        <v>1</v>
      </c>
      <c r="N433" s="16" t="b">
        <f t="shared" si="55"/>
        <v>0</v>
      </c>
      <c r="O433" s="16" t="b">
        <f t="shared" si="56"/>
        <v>0</v>
      </c>
      <c r="P433" s="21" t="b">
        <f t="shared" si="57"/>
        <v>0</v>
      </c>
      <c r="Q433" s="22" t="s">
        <v>747</v>
      </c>
      <c r="R433" s="11"/>
      <c r="S433" s="6"/>
      <c r="T433" s="6"/>
      <c r="U433" s="9"/>
      <c r="V433" s="9"/>
      <c r="W433" s="9"/>
      <c r="X433" s="19" t="s">
        <v>451</v>
      </c>
      <c r="Z433" s="6"/>
      <c r="AA433" s="6"/>
    </row>
    <row r="434" spans="1:27" ht="12.75">
      <c r="A434" s="1" t="s">
        <v>841</v>
      </c>
      <c r="B434" s="1" t="s">
        <v>842</v>
      </c>
      <c r="C434" s="18">
        <v>13</v>
      </c>
      <c r="D434" s="3">
        <v>20</v>
      </c>
      <c r="E434" s="8">
        <v>44</v>
      </c>
      <c r="F434" s="8">
        <v>-22</v>
      </c>
      <c r="G434" s="3">
        <v>2</v>
      </c>
      <c r="H434" s="18">
        <v>54</v>
      </c>
      <c r="I434" s="11">
        <v>11.1</v>
      </c>
      <c r="J434" s="11">
        <v>2.9</v>
      </c>
      <c r="K434" s="7">
        <f t="shared" si="52"/>
        <v>131.62</v>
      </c>
      <c r="L434" s="7">
        <f t="shared" si="53"/>
        <v>11.472575996697516</v>
      </c>
      <c r="M434" s="16" t="b">
        <f t="shared" si="54"/>
        <v>0</v>
      </c>
      <c r="N434" s="16" t="b">
        <f t="shared" si="55"/>
        <v>0</v>
      </c>
      <c r="O434" s="16" t="b">
        <f t="shared" si="56"/>
        <v>0</v>
      </c>
      <c r="P434" s="21" t="b">
        <f t="shared" si="57"/>
        <v>1</v>
      </c>
      <c r="Q434" s="22" t="s">
        <v>8</v>
      </c>
      <c r="R434" s="11"/>
      <c r="S434" s="6"/>
      <c r="T434" s="6"/>
      <c r="U434" s="9"/>
      <c r="V434" s="9"/>
      <c r="W434" s="9"/>
      <c r="X434" s="19" t="s">
        <v>451</v>
      </c>
      <c r="Z434" s="6"/>
      <c r="AA434" s="6"/>
    </row>
    <row r="435" spans="1:27" ht="12.75">
      <c r="A435" s="1" t="s">
        <v>843</v>
      </c>
      <c r="B435" s="1" t="s">
        <v>844</v>
      </c>
      <c r="C435" s="18">
        <v>8</v>
      </c>
      <c r="D435" s="3">
        <v>27</v>
      </c>
      <c r="E435" s="8">
        <v>28</v>
      </c>
      <c r="F435" s="8" t="s">
        <v>2</v>
      </c>
      <c r="G435" s="3">
        <v>17</v>
      </c>
      <c r="H435" s="18">
        <v>15</v>
      </c>
      <c r="I435" s="11">
        <v>11.6</v>
      </c>
      <c r="J435" s="11">
        <v>-17.6</v>
      </c>
      <c r="K435" s="7">
        <f t="shared" si="52"/>
        <v>444.32000000000005</v>
      </c>
      <c r="L435" s="7">
        <f t="shared" si="53"/>
        <v>21.078899402008638</v>
      </c>
      <c r="M435" s="16" t="b">
        <f t="shared" si="54"/>
        <v>0</v>
      </c>
      <c r="N435" s="16" t="b">
        <f t="shared" si="55"/>
        <v>0</v>
      </c>
      <c r="O435" s="16" t="b">
        <f t="shared" si="56"/>
        <v>1</v>
      </c>
      <c r="P435" s="21" t="b">
        <f t="shared" si="57"/>
        <v>0</v>
      </c>
      <c r="Q435" s="22" t="s">
        <v>3</v>
      </c>
      <c r="R435" s="11"/>
      <c r="S435" s="6"/>
      <c r="T435" s="6"/>
      <c r="U435" s="9"/>
      <c r="V435" s="9"/>
      <c r="W435" s="9"/>
      <c r="X435" s="19" t="s">
        <v>451</v>
      </c>
      <c r="Z435" s="6"/>
      <c r="AA435" s="6"/>
    </row>
    <row r="436" spans="1:27" ht="12.75">
      <c r="A436" s="1" t="s">
        <v>845</v>
      </c>
      <c r="B436" s="1" t="s">
        <v>846</v>
      </c>
      <c r="C436" s="18">
        <v>14</v>
      </c>
      <c r="D436" s="3">
        <v>34</v>
      </c>
      <c r="E436" s="8">
        <v>35</v>
      </c>
      <c r="F436" s="8">
        <v>-27</v>
      </c>
      <c r="G436" s="3">
        <v>59</v>
      </c>
      <c r="H436" s="18">
        <v>49</v>
      </c>
      <c r="I436" s="11">
        <v>-5.5</v>
      </c>
      <c r="J436" s="11">
        <v>2.3</v>
      </c>
      <c r="K436" s="7">
        <f t="shared" si="52"/>
        <v>35.54</v>
      </c>
      <c r="L436" s="7">
        <f t="shared" si="53"/>
        <v>5.961543424315552</v>
      </c>
      <c r="M436" s="16" t="b">
        <f t="shared" si="54"/>
        <v>0</v>
      </c>
      <c r="N436" s="16" t="b">
        <f t="shared" si="55"/>
        <v>1</v>
      </c>
      <c r="O436" s="16" t="b">
        <f t="shared" si="56"/>
        <v>0</v>
      </c>
      <c r="P436" s="21" t="b">
        <f t="shared" si="57"/>
        <v>0</v>
      </c>
      <c r="Q436" s="22" t="s">
        <v>8</v>
      </c>
      <c r="R436" s="11"/>
      <c r="S436" s="6"/>
      <c r="T436" s="6"/>
      <c r="U436" s="9"/>
      <c r="V436" s="9"/>
      <c r="W436" s="9"/>
      <c r="X436" s="19" t="s">
        <v>451</v>
      </c>
      <c r="Z436" s="6"/>
      <c r="AA436" s="6"/>
    </row>
    <row r="437" spans="1:27" ht="12.75">
      <c r="A437" s="1" t="s">
        <v>847</v>
      </c>
      <c r="B437" s="1" t="s">
        <v>81</v>
      </c>
      <c r="C437" s="18">
        <v>10</v>
      </c>
      <c r="D437" s="3">
        <v>55</v>
      </c>
      <c r="E437" s="8">
        <v>22</v>
      </c>
      <c r="F437" s="8">
        <v>-7</v>
      </c>
      <c r="G437" s="3">
        <v>39</v>
      </c>
      <c r="H437" s="18">
        <v>12</v>
      </c>
      <c r="I437" s="11">
        <v>-0.1</v>
      </c>
      <c r="J437" s="11">
        <v>11.9</v>
      </c>
      <c r="K437" s="7">
        <f t="shared" si="52"/>
        <v>141.62</v>
      </c>
      <c r="L437" s="7">
        <f t="shared" si="53"/>
        <v>11.90042016064979</v>
      </c>
      <c r="M437" s="16" t="b">
        <f t="shared" si="54"/>
        <v>0</v>
      </c>
      <c r="N437" s="16" t="b">
        <f t="shared" si="55"/>
        <v>1</v>
      </c>
      <c r="O437" s="16" t="b">
        <f t="shared" si="56"/>
        <v>0</v>
      </c>
      <c r="P437" s="21" t="b">
        <f t="shared" si="57"/>
        <v>0</v>
      </c>
      <c r="Q437" s="22" t="s">
        <v>27</v>
      </c>
      <c r="R437" s="11"/>
      <c r="S437" s="6"/>
      <c r="T437" s="6"/>
      <c r="U437" s="9"/>
      <c r="V437" s="9"/>
      <c r="W437" s="9"/>
      <c r="X437" s="19" t="s">
        <v>451</v>
      </c>
      <c r="Z437" s="6"/>
      <c r="AA437" s="6"/>
    </row>
    <row r="438" spans="1:27" ht="12.75">
      <c r="A438" s="1" t="s">
        <v>848</v>
      </c>
      <c r="B438" s="1" t="s">
        <v>849</v>
      </c>
      <c r="C438" s="18">
        <v>14</v>
      </c>
      <c r="D438" s="3">
        <v>0</v>
      </c>
      <c r="E438" s="8">
        <v>31</v>
      </c>
      <c r="F438" s="8">
        <v>-28</v>
      </c>
      <c r="G438" s="3">
        <v>52</v>
      </c>
      <c r="H438" s="18">
        <v>33</v>
      </c>
      <c r="I438" s="11">
        <v>-3.7</v>
      </c>
      <c r="J438" s="11">
        <v>7.3</v>
      </c>
      <c r="K438" s="7">
        <f t="shared" si="52"/>
        <v>66.98</v>
      </c>
      <c r="L438" s="7">
        <f t="shared" si="53"/>
        <v>8.18413098624405</v>
      </c>
      <c r="M438" s="16" t="b">
        <f t="shared" si="54"/>
        <v>0</v>
      </c>
      <c r="N438" s="16" t="b">
        <f t="shared" si="55"/>
        <v>1</v>
      </c>
      <c r="O438" s="16" t="b">
        <f t="shared" si="56"/>
        <v>0</v>
      </c>
      <c r="P438" s="21" t="b">
        <f t="shared" si="57"/>
        <v>0</v>
      </c>
      <c r="Q438" s="22" t="s">
        <v>12</v>
      </c>
      <c r="R438" s="11"/>
      <c r="S438" s="6"/>
      <c r="T438" s="6"/>
      <c r="U438" s="9"/>
      <c r="V438" s="9"/>
      <c r="W438" s="9"/>
      <c r="X438" s="19" t="s">
        <v>451</v>
      </c>
      <c r="Z438" s="6"/>
      <c r="AA438" s="6"/>
    </row>
    <row r="439" spans="1:27" ht="12.75">
      <c r="A439" s="1" t="s">
        <v>850</v>
      </c>
      <c r="B439" s="1" t="s">
        <v>851</v>
      </c>
      <c r="C439" s="18">
        <v>14</v>
      </c>
      <c r="D439" s="3">
        <v>57</v>
      </c>
      <c r="E439" s="8">
        <v>22</v>
      </c>
      <c r="F439" s="8">
        <v>-19</v>
      </c>
      <c r="G439" s="3">
        <v>12</v>
      </c>
      <c r="H439" s="18">
        <v>46</v>
      </c>
      <c r="I439" s="11">
        <v>3.3</v>
      </c>
      <c r="J439" s="11">
        <v>-10.6</v>
      </c>
      <c r="K439" s="7">
        <f t="shared" si="52"/>
        <v>123.25</v>
      </c>
      <c r="L439" s="7">
        <f t="shared" si="53"/>
        <v>11.10180165558726</v>
      </c>
      <c r="M439" s="16" t="b">
        <f t="shared" si="54"/>
        <v>0</v>
      </c>
      <c r="N439" s="16" t="b">
        <f t="shared" si="55"/>
        <v>0</v>
      </c>
      <c r="O439" s="16" t="b">
        <f t="shared" si="56"/>
        <v>1</v>
      </c>
      <c r="P439" s="21" t="b">
        <f t="shared" si="57"/>
        <v>0</v>
      </c>
      <c r="Q439" s="22" t="s">
        <v>8</v>
      </c>
      <c r="R439" s="11"/>
      <c r="S439" s="6"/>
      <c r="T439" s="6"/>
      <c r="U439" s="9"/>
      <c r="V439" s="9"/>
      <c r="W439" s="9"/>
      <c r="X439" s="19" t="s">
        <v>451</v>
      </c>
      <c r="Z439" s="6"/>
      <c r="AA439" s="6"/>
    </row>
    <row r="440" spans="1:27" ht="12.75">
      <c r="A440" s="1" t="s">
        <v>852</v>
      </c>
      <c r="B440" s="1" t="s">
        <v>853</v>
      </c>
      <c r="C440" s="18">
        <v>13</v>
      </c>
      <c r="D440" s="3">
        <v>0</v>
      </c>
      <c r="E440" s="8">
        <v>33</v>
      </c>
      <c r="F440" s="8">
        <v>-6</v>
      </c>
      <c r="G440" s="3">
        <v>51</v>
      </c>
      <c r="H440" s="18">
        <v>9</v>
      </c>
      <c r="I440" s="11">
        <v>1.7</v>
      </c>
      <c r="J440" s="11">
        <v>10.1</v>
      </c>
      <c r="K440" s="7">
        <f t="shared" si="52"/>
        <v>104.89999999999999</v>
      </c>
      <c r="L440" s="7">
        <f t="shared" si="53"/>
        <v>10.242070103255493</v>
      </c>
      <c r="M440" s="16" t="b">
        <f t="shared" si="54"/>
        <v>0</v>
      </c>
      <c r="N440" s="16" t="b">
        <f t="shared" si="55"/>
        <v>0</v>
      </c>
      <c r="O440" s="16" t="b">
        <f t="shared" si="56"/>
        <v>0</v>
      </c>
      <c r="P440" s="21" t="b">
        <f t="shared" si="57"/>
        <v>1</v>
      </c>
      <c r="Q440" s="22" t="s">
        <v>8</v>
      </c>
      <c r="R440" s="11"/>
      <c r="S440" s="6"/>
      <c r="T440" s="6"/>
      <c r="U440" s="9"/>
      <c r="V440" s="9"/>
      <c r="W440" s="9"/>
      <c r="X440" s="19" t="s">
        <v>451</v>
      </c>
      <c r="Z440" s="6"/>
      <c r="AA440" s="6"/>
    </row>
    <row r="441" spans="1:27" ht="12.75">
      <c r="A441" s="1" t="s">
        <v>854</v>
      </c>
      <c r="B441" s="1" t="s">
        <v>855</v>
      </c>
      <c r="C441" s="18">
        <v>11</v>
      </c>
      <c r="D441" s="3">
        <v>10</v>
      </c>
      <c r="E441" s="8">
        <v>24</v>
      </c>
      <c r="F441" s="8" t="s">
        <v>2</v>
      </c>
      <c r="G441" s="3">
        <v>49</v>
      </c>
      <c r="H441" s="18">
        <v>36</v>
      </c>
      <c r="I441" s="11">
        <v>-11.9</v>
      </c>
      <c r="J441" s="11">
        <v>11</v>
      </c>
      <c r="K441" s="7">
        <f t="shared" si="52"/>
        <v>262.61</v>
      </c>
      <c r="L441" s="7">
        <f t="shared" si="53"/>
        <v>16.20524606416083</v>
      </c>
      <c r="M441" s="16" t="b">
        <f t="shared" si="54"/>
        <v>0</v>
      </c>
      <c r="N441" s="16" t="b">
        <f t="shared" si="55"/>
        <v>1</v>
      </c>
      <c r="O441" s="16" t="b">
        <f t="shared" si="56"/>
        <v>0</v>
      </c>
      <c r="P441" s="21" t="b">
        <f t="shared" si="57"/>
        <v>0</v>
      </c>
      <c r="Q441" s="22" t="s">
        <v>8</v>
      </c>
      <c r="R441" s="11"/>
      <c r="S441" s="6"/>
      <c r="T441" s="6"/>
      <c r="U441" s="9"/>
      <c r="V441" s="9"/>
      <c r="W441" s="9"/>
      <c r="X441" s="19" t="s">
        <v>451</v>
      </c>
      <c r="Z441" s="6"/>
      <c r="AA441" s="6"/>
    </row>
    <row r="442" spans="1:27" ht="12.75">
      <c r="A442" s="1" t="s">
        <v>856</v>
      </c>
      <c r="B442" s="1" t="s">
        <v>857</v>
      </c>
      <c r="C442" s="18">
        <v>16</v>
      </c>
      <c r="D442" s="3">
        <v>50</v>
      </c>
      <c r="E442" s="8">
        <v>55</v>
      </c>
      <c r="F442" s="8" t="s">
        <v>2</v>
      </c>
      <c r="G442" s="3">
        <v>43</v>
      </c>
      <c r="H442" s="18">
        <v>18</v>
      </c>
      <c r="I442" s="11">
        <v>10.9</v>
      </c>
      <c r="J442" s="11">
        <v>8.9</v>
      </c>
      <c r="K442" s="7">
        <f t="shared" si="52"/>
        <v>198.02</v>
      </c>
      <c r="L442" s="7">
        <f t="shared" si="53"/>
        <v>14.071957930579526</v>
      </c>
      <c r="M442" s="16" t="b">
        <f t="shared" si="54"/>
        <v>0</v>
      </c>
      <c r="N442" s="16" t="b">
        <f t="shared" si="55"/>
        <v>0</v>
      </c>
      <c r="O442" s="16" t="b">
        <f t="shared" si="56"/>
        <v>0</v>
      </c>
      <c r="P442" s="21" t="b">
        <f t="shared" si="57"/>
        <v>1</v>
      </c>
      <c r="Q442" s="22"/>
      <c r="R442" s="11"/>
      <c r="S442" s="6"/>
      <c r="T442" s="6"/>
      <c r="U442" s="9"/>
      <c r="V442" s="9"/>
      <c r="W442" s="9"/>
      <c r="X442" s="19" t="s">
        <v>451</v>
      </c>
      <c r="Z442" s="6"/>
      <c r="AA442" s="6"/>
    </row>
    <row r="443" spans="1:27" ht="12.75">
      <c r="A443" s="1" t="s">
        <v>858</v>
      </c>
      <c r="B443" s="1" t="s">
        <v>859</v>
      </c>
      <c r="C443" s="18">
        <v>11</v>
      </c>
      <c r="D443" s="3">
        <v>57</v>
      </c>
      <c r="E443" s="8">
        <v>32</v>
      </c>
      <c r="F443" s="8">
        <v>-1</v>
      </c>
      <c r="G443" s="3">
        <v>15</v>
      </c>
      <c r="H443" s="18">
        <v>14</v>
      </c>
      <c r="I443" s="11">
        <v>-3.1</v>
      </c>
      <c r="J443" s="11">
        <v>-2.7</v>
      </c>
      <c r="K443" s="7">
        <f t="shared" si="52"/>
        <v>16.900000000000002</v>
      </c>
      <c r="L443" s="7">
        <f t="shared" si="53"/>
        <v>4.110960958218893</v>
      </c>
      <c r="M443" s="16" t="b">
        <f t="shared" si="54"/>
        <v>1</v>
      </c>
      <c r="N443" s="16" t="b">
        <f t="shared" si="55"/>
        <v>0</v>
      </c>
      <c r="O443" s="16" t="b">
        <f t="shared" si="56"/>
        <v>0</v>
      </c>
      <c r="P443" s="21" t="b">
        <f t="shared" si="57"/>
        <v>0</v>
      </c>
      <c r="Q443" s="22" t="s">
        <v>156</v>
      </c>
      <c r="R443" s="11"/>
      <c r="S443" s="6"/>
      <c r="T443" s="6"/>
      <c r="U443" s="9"/>
      <c r="V443" s="9"/>
      <c r="W443" s="9"/>
      <c r="X443" s="19" t="s">
        <v>451</v>
      </c>
      <c r="Z443" s="6"/>
      <c r="AA443" s="6"/>
    </row>
    <row r="444" spans="1:27" ht="12.75">
      <c r="A444" s="1" t="s">
        <v>860</v>
      </c>
      <c r="B444" s="1" t="s">
        <v>861</v>
      </c>
      <c r="C444" s="18">
        <v>10</v>
      </c>
      <c r="D444" s="3">
        <v>18</v>
      </c>
      <c r="E444" s="8">
        <v>58</v>
      </c>
      <c r="F444" s="8" t="s">
        <v>2</v>
      </c>
      <c r="G444" s="3">
        <v>27</v>
      </c>
      <c r="H444" s="18">
        <v>16</v>
      </c>
      <c r="I444" s="11">
        <v>1.2</v>
      </c>
      <c r="J444" s="11">
        <v>-4.2</v>
      </c>
      <c r="K444" s="7">
        <f t="shared" si="52"/>
        <v>19.080000000000002</v>
      </c>
      <c r="L444" s="7">
        <f t="shared" si="53"/>
        <v>4.368065933568311</v>
      </c>
      <c r="M444" s="16" t="b">
        <f t="shared" si="54"/>
        <v>0</v>
      </c>
      <c r="N444" s="16" t="b">
        <f t="shared" si="55"/>
        <v>0</v>
      </c>
      <c r="O444" s="16" t="b">
        <f t="shared" si="56"/>
        <v>1</v>
      </c>
      <c r="P444" s="21" t="b">
        <f t="shared" si="57"/>
        <v>0</v>
      </c>
      <c r="Q444" s="22" t="s">
        <v>12</v>
      </c>
      <c r="R444" s="11"/>
      <c r="S444" s="6"/>
      <c r="T444" s="6"/>
      <c r="U444" s="9"/>
      <c r="V444" s="9"/>
      <c r="W444" s="9"/>
      <c r="X444" s="19" t="s">
        <v>451</v>
      </c>
      <c r="Z444" s="6"/>
      <c r="AA444" s="6"/>
    </row>
    <row r="445" spans="1:27" ht="12.75">
      <c r="A445" s="1" t="s">
        <v>862</v>
      </c>
      <c r="B445" s="1" t="s">
        <v>863</v>
      </c>
      <c r="C445" s="18">
        <v>14</v>
      </c>
      <c r="D445" s="3">
        <v>34</v>
      </c>
      <c r="E445" s="8">
        <v>36</v>
      </c>
      <c r="F445" s="8" t="s">
        <v>2</v>
      </c>
      <c r="G445" s="3">
        <v>20</v>
      </c>
      <c r="H445" s="18">
        <v>4</v>
      </c>
      <c r="I445" s="11">
        <v>-13.5</v>
      </c>
      <c r="J445" s="11">
        <v>8.8</v>
      </c>
      <c r="K445" s="7">
        <f t="shared" si="52"/>
        <v>259.69</v>
      </c>
      <c r="L445" s="7">
        <f t="shared" si="53"/>
        <v>16.114899937635357</v>
      </c>
      <c r="M445" s="16" t="b">
        <f t="shared" si="54"/>
        <v>0</v>
      </c>
      <c r="N445" s="16" t="b">
        <f t="shared" si="55"/>
        <v>1</v>
      </c>
      <c r="O445" s="16" t="b">
        <f t="shared" si="56"/>
        <v>0</v>
      </c>
      <c r="P445" s="21" t="b">
        <f t="shared" si="57"/>
        <v>0</v>
      </c>
      <c r="Q445" s="22" t="s">
        <v>27</v>
      </c>
      <c r="R445" s="11"/>
      <c r="S445" s="6"/>
      <c r="T445" s="6"/>
      <c r="U445" s="9"/>
      <c r="V445" s="9"/>
      <c r="W445" s="9"/>
      <c r="X445" s="19" t="s">
        <v>451</v>
      </c>
      <c r="Z445" s="6"/>
      <c r="AA445" s="6"/>
    </row>
    <row r="446" spans="1:27" ht="12.75">
      <c r="A446" s="1" t="s">
        <v>864</v>
      </c>
      <c r="B446" s="1" t="s">
        <v>865</v>
      </c>
      <c r="C446" s="18">
        <v>14</v>
      </c>
      <c r="D446" s="3">
        <v>58</v>
      </c>
      <c r="E446" s="8">
        <v>5</v>
      </c>
      <c r="F446" s="8" t="s">
        <v>2</v>
      </c>
      <c r="G446" s="3">
        <v>52</v>
      </c>
      <c r="H446" s="18">
        <v>50</v>
      </c>
      <c r="I446" s="11">
        <v>31.8</v>
      </c>
      <c r="J446" s="11">
        <v>37.5</v>
      </c>
      <c r="K446" s="7">
        <f t="shared" si="52"/>
        <v>2417.49</v>
      </c>
      <c r="L446" s="7">
        <f t="shared" si="53"/>
        <v>49.167977383658965</v>
      </c>
      <c r="M446" s="16" t="b">
        <f t="shared" si="54"/>
        <v>0</v>
      </c>
      <c r="N446" s="16" t="b">
        <f t="shared" si="55"/>
        <v>0</v>
      </c>
      <c r="O446" s="16" t="b">
        <f t="shared" si="56"/>
        <v>0</v>
      </c>
      <c r="P446" s="21" t="b">
        <f t="shared" si="57"/>
        <v>1</v>
      </c>
      <c r="Q446" s="22" t="s">
        <v>75</v>
      </c>
      <c r="R446" s="11"/>
      <c r="S446" s="6"/>
      <c r="T446" s="6"/>
      <c r="U446" s="9"/>
      <c r="V446" s="9"/>
      <c r="W446" s="9"/>
      <c r="X446" s="19" t="s">
        <v>451</v>
      </c>
      <c r="Z446" s="6"/>
      <c r="AA446" s="6"/>
    </row>
    <row r="447" spans="1:27" ht="12.75">
      <c r="A447" s="1" t="s">
        <v>866</v>
      </c>
      <c r="B447" s="1" t="s">
        <v>867</v>
      </c>
      <c r="C447" s="18">
        <v>16</v>
      </c>
      <c r="D447" s="3">
        <v>28</v>
      </c>
      <c r="E447" s="8">
        <v>40</v>
      </c>
      <c r="F447" s="8" t="s">
        <v>2</v>
      </c>
      <c r="G447" s="3">
        <v>46</v>
      </c>
      <c r="H447" s="18">
        <v>6</v>
      </c>
      <c r="I447" s="11">
        <v>9.5</v>
      </c>
      <c r="J447" s="11">
        <v>4.6</v>
      </c>
      <c r="K447" s="7">
        <f t="shared" si="52"/>
        <v>111.41</v>
      </c>
      <c r="L447" s="7">
        <f t="shared" si="53"/>
        <v>10.555093557141026</v>
      </c>
      <c r="M447" s="16" t="b">
        <f t="shared" si="54"/>
        <v>0</v>
      </c>
      <c r="N447" s="16" t="b">
        <f t="shared" si="55"/>
        <v>0</v>
      </c>
      <c r="O447" s="16" t="b">
        <f t="shared" si="56"/>
        <v>0</v>
      </c>
      <c r="P447" s="21" t="b">
        <f t="shared" si="57"/>
        <v>1</v>
      </c>
      <c r="Q447" s="22" t="s">
        <v>75</v>
      </c>
      <c r="R447" s="11"/>
      <c r="S447" s="6"/>
      <c r="T447" s="6"/>
      <c r="U447" s="9"/>
      <c r="V447" s="9"/>
      <c r="W447" s="9"/>
      <c r="X447" s="19" t="s">
        <v>451</v>
      </c>
      <c r="Z447" s="6"/>
      <c r="AA447" s="6"/>
    </row>
    <row r="448" spans="1:27" ht="12.75">
      <c r="A448" s="1" t="s">
        <v>868</v>
      </c>
      <c r="B448" s="1" t="s">
        <v>869</v>
      </c>
      <c r="C448" s="18">
        <v>13</v>
      </c>
      <c r="D448" s="3">
        <v>9</v>
      </c>
      <c r="E448" s="8">
        <v>46</v>
      </c>
      <c r="F448" s="8" t="s">
        <v>2</v>
      </c>
      <c r="G448" s="3">
        <v>54</v>
      </c>
      <c r="H448" s="18">
        <v>22</v>
      </c>
      <c r="I448" s="11">
        <v>-2.7</v>
      </c>
      <c r="J448" s="11">
        <v>16.7</v>
      </c>
      <c r="K448" s="7">
        <f t="shared" si="52"/>
        <v>286.18</v>
      </c>
      <c r="L448" s="7">
        <f t="shared" si="53"/>
        <v>16.916855499767088</v>
      </c>
      <c r="M448" s="16" t="b">
        <f t="shared" si="54"/>
        <v>0</v>
      </c>
      <c r="N448" s="16" t="b">
        <f t="shared" si="55"/>
        <v>1</v>
      </c>
      <c r="O448" s="16" t="b">
        <f t="shared" si="56"/>
        <v>0</v>
      </c>
      <c r="P448" s="21" t="b">
        <f t="shared" si="57"/>
        <v>0</v>
      </c>
      <c r="Q448" s="22" t="s">
        <v>12</v>
      </c>
      <c r="R448" s="11"/>
      <c r="S448" s="6"/>
      <c r="T448" s="6"/>
      <c r="U448" s="9"/>
      <c r="V448" s="9"/>
      <c r="W448" s="9"/>
      <c r="X448" s="19" t="s">
        <v>451</v>
      </c>
      <c r="Z448" s="6"/>
      <c r="AA448" s="6"/>
    </row>
    <row r="449" spans="1:27" ht="12.75">
      <c r="A449" s="1" t="s">
        <v>870</v>
      </c>
      <c r="B449" s="1" t="s">
        <v>871</v>
      </c>
      <c r="C449" s="18">
        <v>21</v>
      </c>
      <c r="D449" s="3">
        <v>21</v>
      </c>
      <c r="E449" s="8">
        <v>7</v>
      </c>
      <c r="F449" s="8" t="s">
        <v>2</v>
      </c>
      <c r="G449" s="3">
        <v>5</v>
      </c>
      <c r="H449" s="18">
        <v>6</v>
      </c>
      <c r="I449" s="11">
        <v>0</v>
      </c>
      <c r="J449" s="11">
        <v>3.9</v>
      </c>
      <c r="K449" s="7">
        <f t="shared" si="52"/>
        <v>15.209999999999999</v>
      </c>
      <c r="L449" s="7">
        <f t="shared" si="53"/>
        <v>3.9</v>
      </c>
      <c r="M449" s="16" t="b">
        <f t="shared" si="54"/>
        <v>0</v>
      </c>
      <c r="N449" s="16" t="b">
        <f t="shared" si="55"/>
        <v>0</v>
      </c>
      <c r="O449" s="16" t="b">
        <f t="shared" si="56"/>
        <v>0</v>
      </c>
      <c r="P449" s="21" t="b">
        <f t="shared" si="57"/>
        <v>0</v>
      </c>
      <c r="Q449" s="22" t="s">
        <v>27</v>
      </c>
      <c r="R449" s="11"/>
      <c r="S449" s="6"/>
      <c r="T449" s="6"/>
      <c r="U449" s="9"/>
      <c r="V449" s="9"/>
      <c r="W449" s="9"/>
      <c r="X449" s="19" t="s">
        <v>451</v>
      </c>
      <c r="Z449" s="6"/>
      <c r="AA449" s="6"/>
    </row>
    <row r="450" spans="1:27" ht="12.75">
      <c r="A450" s="1" t="s">
        <v>872</v>
      </c>
      <c r="B450" s="1" t="s">
        <v>873</v>
      </c>
      <c r="C450" s="18">
        <v>20</v>
      </c>
      <c r="D450" s="3">
        <v>28</v>
      </c>
      <c r="E450" s="8">
        <v>11</v>
      </c>
      <c r="F450" s="8">
        <v>-18</v>
      </c>
      <c r="G450" s="3">
        <v>17</v>
      </c>
      <c r="H450" s="18">
        <v>32</v>
      </c>
      <c r="I450" s="11">
        <v>-2.9</v>
      </c>
      <c r="J450" s="11">
        <v>5.8</v>
      </c>
      <c r="K450" s="7">
        <f aca="true" t="shared" si="58" ref="K450:K483">SUMSQ(I450,J450)</f>
        <v>42.05</v>
      </c>
      <c r="L450" s="7">
        <f aca="true" t="shared" si="59" ref="L450:L483">SQRT(K450)</f>
        <v>6.48459713474939</v>
      </c>
      <c r="M450" s="16" t="b">
        <f aca="true" t="shared" si="60" ref="M450:M483">AND(I450&lt;0,J450&lt;0,(ISNUMBER(I450)),(ISNUMBER(J450)))</f>
        <v>0</v>
      </c>
      <c r="N450" s="16" t="b">
        <f aca="true" t="shared" si="61" ref="N450:N483">AND(I450&lt;0,J450&gt;0,(ISNUMBER(I450)),(ISNUMBER(J450)))</f>
        <v>1</v>
      </c>
      <c r="O450" s="16" t="b">
        <f aca="true" t="shared" si="62" ref="O450:O483">AND(I450&gt;0,J450&lt;0,(ISNUMBER(I450)),(ISNUMBER(J450)))</f>
        <v>0</v>
      </c>
      <c r="P450" s="21" t="b">
        <f aca="true" t="shared" si="63" ref="P450:P483">AND(I450&gt;0,J450&gt;0,(ISNUMBER(I450)),(ISNUMBER(J450)))</f>
        <v>0</v>
      </c>
      <c r="Q450" s="22" t="s">
        <v>8</v>
      </c>
      <c r="R450" s="11"/>
      <c r="S450" s="6"/>
      <c r="T450" s="6"/>
      <c r="U450" s="9"/>
      <c r="V450" s="9"/>
      <c r="W450" s="9"/>
      <c r="X450" s="19" t="s">
        <v>451</v>
      </c>
      <c r="Z450" s="6"/>
      <c r="AA450" s="6"/>
    </row>
    <row r="451" spans="1:27" ht="12.75">
      <c r="A451" s="1" t="s">
        <v>874</v>
      </c>
      <c r="B451" s="1" t="s">
        <v>875</v>
      </c>
      <c r="C451" s="18">
        <v>21</v>
      </c>
      <c r="D451" s="3">
        <v>7</v>
      </c>
      <c r="E451" s="8">
        <v>19</v>
      </c>
      <c r="F451" s="8">
        <v>-25</v>
      </c>
      <c r="G451" s="3">
        <v>29</v>
      </c>
      <c r="H451" s="18">
        <v>24</v>
      </c>
      <c r="I451" s="11">
        <v>-8.9</v>
      </c>
      <c r="J451" s="11">
        <v>14.5</v>
      </c>
      <c r="K451" s="7">
        <f t="shared" si="58"/>
        <v>289.46000000000004</v>
      </c>
      <c r="L451" s="7">
        <f t="shared" si="59"/>
        <v>17.013524032369073</v>
      </c>
      <c r="M451" s="16" t="b">
        <f t="shared" si="60"/>
        <v>0</v>
      </c>
      <c r="N451" s="16" t="b">
        <f t="shared" si="61"/>
        <v>1</v>
      </c>
      <c r="O451" s="16" t="b">
        <f t="shared" si="62"/>
        <v>0</v>
      </c>
      <c r="P451" s="21" t="b">
        <f t="shared" si="63"/>
        <v>0</v>
      </c>
      <c r="Q451" s="22" t="s">
        <v>27</v>
      </c>
      <c r="R451" s="11"/>
      <c r="S451" s="6"/>
      <c r="T451" s="6"/>
      <c r="U451" s="9"/>
      <c r="V451" s="9"/>
      <c r="W451" s="9"/>
      <c r="X451" s="19" t="s">
        <v>451</v>
      </c>
      <c r="Z451" s="6"/>
      <c r="AA451" s="6"/>
    </row>
    <row r="452" spans="1:27" ht="12.75">
      <c r="A452" s="1" t="s">
        <v>876</v>
      </c>
      <c r="B452" s="1" t="s">
        <v>877</v>
      </c>
      <c r="C452" s="18">
        <v>23</v>
      </c>
      <c r="D452" s="3">
        <v>1</v>
      </c>
      <c r="E452" s="8">
        <v>43</v>
      </c>
      <c r="F452" s="8" t="s">
        <v>2</v>
      </c>
      <c r="G452" s="3">
        <v>16</v>
      </c>
      <c r="H452" s="18">
        <v>9</v>
      </c>
      <c r="I452" s="11">
        <v>19.2</v>
      </c>
      <c r="J452" s="11">
        <v>-1.6</v>
      </c>
      <c r="K452" s="7">
        <f t="shared" si="58"/>
        <v>371.2</v>
      </c>
      <c r="L452" s="7">
        <f t="shared" si="59"/>
        <v>19.266551326067674</v>
      </c>
      <c r="M452" s="16" t="b">
        <f t="shared" si="60"/>
        <v>0</v>
      </c>
      <c r="N452" s="16" t="b">
        <f t="shared" si="61"/>
        <v>0</v>
      </c>
      <c r="O452" s="16" t="b">
        <f t="shared" si="62"/>
        <v>1</v>
      </c>
      <c r="P452" s="21" t="b">
        <f t="shared" si="63"/>
        <v>0</v>
      </c>
      <c r="Q452" s="22" t="s">
        <v>3</v>
      </c>
      <c r="R452" s="11"/>
      <c r="S452" s="6"/>
      <c r="T452" s="6"/>
      <c r="U452" s="9"/>
      <c r="V452" s="9"/>
      <c r="W452" s="9"/>
      <c r="X452" s="19" t="s">
        <v>451</v>
      </c>
      <c r="Z452" s="6"/>
      <c r="AA452" s="6"/>
    </row>
    <row r="453" spans="1:27" ht="12.75">
      <c r="A453" s="1" t="s">
        <v>878</v>
      </c>
      <c r="B453" s="1" t="s">
        <v>879</v>
      </c>
      <c r="C453" s="18">
        <v>16</v>
      </c>
      <c r="D453" s="3">
        <v>3</v>
      </c>
      <c r="E453" s="8">
        <v>55</v>
      </c>
      <c r="F453" s="8" t="s">
        <v>2</v>
      </c>
      <c r="G453" s="3">
        <v>0</v>
      </c>
      <c r="H453" s="18">
        <v>25</v>
      </c>
      <c r="I453" s="11">
        <v>-12</v>
      </c>
      <c r="J453" s="11">
        <v>-12.9</v>
      </c>
      <c r="K453" s="7">
        <f t="shared" si="58"/>
        <v>310.40999999999997</v>
      </c>
      <c r="L453" s="7">
        <f t="shared" si="59"/>
        <v>17.618456232031228</v>
      </c>
      <c r="M453" s="16" t="b">
        <f t="shared" si="60"/>
        <v>1</v>
      </c>
      <c r="N453" s="16" t="b">
        <f t="shared" si="61"/>
        <v>0</v>
      </c>
      <c r="O453" s="16" t="b">
        <f t="shared" si="62"/>
        <v>0</v>
      </c>
      <c r="P453" s="21" t="b">
        <f t="shared" si="63"/>
        <v>0</v>
      </c>
      <c r="Q453" s="22" t="s">
        <v>8</v>
      </c>
      <c r="R453" s="11"/>
      <c r="S453" s="6"/>
      <c r="T453" s="6"/>
      <c r="U453" s="9"/>
      <c r="V453" s="9"/>
      <c r="W453" s="9"/>
      <c r="X453" s="19" t="s">
        <v>451</v>
      </c>
      <c r="Z453" s="6"/>
      <c r="AA453" s="6"/>
    </row>
    <row r="454" spans="1:27" ht="12.75">
      <c r="A454" s="1" t="s">
        <v>880</v>
      </c>
      <c r="B454" s="1" t="s">
        <v>881</v>
      </c>
      <c r="C454" s="18">
        <v>23</v>
      </c>
      <c r="D454" s="3">
        <v>38</v>
      </c>
      <c r="E454" s="8">
        <v>13</v>
      </c>
      <c r="F454" s="8">
        <v>-20</v>
      </c>
      <c r="G454" s="3">
        <v>46</v>
      </c>
      <c r="H454" s="18">
        <v>56</v>
      </c>
      <c r="I454" s="11">
        <v>0.8</v>
      </c>
      <c r="J454" s="11">
        <v>5.9</v>
      </c>
      <c r="K454" s="7">
        <f t="shared" si="58"/>
        <v>35.45</v>
      </c>
      <c r="L454" s="7">
        <f t="shared" si="59"/>
        <v>5.953990258641679</v>
      </c>
      <c r="M454" s="16" t="b">
        <f t="shared" si="60"/>
        <v>0</v>
      </c>
      <c r="N454" s="16" t="b">
        <f t="shared" si="61"/>
        <v>0</v>
      </c>
      <c r="O454" s="16" t="b">
        <f t="shared" si="62"/>
        <v>0</v>
      </c>
      <c r="P454" s="21" t="b">
        <f t="shared" si="63"/>
        <v>1</v>
      </c>
      <c r="Q454" s="22" t="s">
        <v>27</v>
      </c>
      <c r="R454" s="11"/>
      <c r="S454" s="6"/>
      <c r="T454" s="6"/>
      <c r="U454" s="9"/>
      <c r="V454" s="9"/>
      <c r="W454" s="9"/>
      <c r="X454" s="19" t="s">
        <v>451</v>
      </c>
      <c r="Z454" s="6"/>
      <c r="AA454" s="6"/>
    </row>
    <row r="455" spans="1:27" ht="12.75">
      <c r="A455" s="1" t="s">
        <v>882</v>
      </c>
      <c r="B455" s="1" t="s">
        <v>883</v>
      </c>
      <c r="C455" s="18">
        <v>20</v>
      </c>
      <c r="D455" s="3">
        <v>32</v>
      </c>
      <c r="E455" s="8">
        <v>59</v>
      </c>
      <c r="F455" s="8" t="s">
        <v>2</v>
      </c>
      <c r="G455" s="3">
        <v>52</v>
      </c>
      <c r="H455" s="18">
        <v>19</v>
      </c>
      <c r="I455" s="11">
        <v>-4.7</v>
      </c>
      <c r="J455" s="11">
        <v>-4.9</v>
      </c>
      <c r="K455" s="7">
        <f t="shared" si="58"/>
        <v>46.10000000000001</v>
      </c>
      <c r="L455" s="7">
        <f t="shared" si="59"/>
        <v>6.789698078707183</v>
      </c>
      <c r="M455" s="16" t="b">
        <f t="shared" si="60"/>
        <v>1</v>
      </c>
      <c r="N455" s="16" t="b">
        <f t="shared" si="61"/>
        <v>0</v>
      </c>
      <c r="O455" s="16" t="b">
        <f t="shared" si="62"/>
        <v>0</v>
      </c>
      <c r="P455" s="21" t="b">
        <f t="shared" si="63"/>
        <v>0</v>
      </c>
      <c r="Q455" s="22" t="s">
        <v>27</v>
      </c>
      <c r="R455" s="11"/>
      <c r="S455" s="6"/>
      <c r="T455" s="6"/>
      <c r="U455" s="9"/>
      <c r="V455" s="9"/>
      <c r="W455" s="9"/>
      <c r="X455" s="19" t="s">
        <v>451</v>
      </c>
      <c r="Z455" s="6"/>
      <c r="AA455" s="6"/>
    </row>
    <row r="456" spans="1:27" ht="12.75">
      <c r="A456" s="1" t="s">
        <v>884</v>
      </c>
      <c r="B456" s="1" t="s">
        <v>885</v>
      </c>
      <c r="C456" s="18">
        <v>1</v>
      </c>
      <c r="D456" s="3">
        <v>8</v>
      </c>
      <c r="E456" s="8">
        <v>53</v>
      </c>
      <c r="F456" s="8" t="s">
        <v>2</v>
      </c>
      <c r="G456" s="3">
        <v>5</v>
      </c>
      <c r="H456" s="18">
        <v>59</v>
      </c>
      <c r="I456" s="11">
        <v>-0.3</v>
      </c>
      <c r="J456" s="11">
        <v>-11.1</v>
      </c>
      <c r="K456" s="7">
        <f t="shared" si="58"/>
        <v>123.3</v>
      </c>
      <c r="L456" s="7">
        <f t="shared" si="59"/>
        <v>11.104053313993049</v>
      </c>
      <c r="M456" s="16" t="b">
        <f t="shared" si="60"/>
        <v>1</v>
      </c>
      <c r="N456" s="16" t="b">
        <f t="shared" si="61"/>
        <v>0</v>
      </c>
      <c r="O456" s="16" t="b">
        <f t="shared" si="62"/>
        <v>0</v>
      </c>
      <c r="P456" s="21" t="b">
        <f t="shared" si="63"/>
        <v>0</v>
      </c>
      <c r="Q456" s="22"/>
      <c r="R456" s="11"/>
      <c r="S456" s="6"/>
      <c r="T456" s="6"/>
      <c r="U456" s="9"/>
      <c r="V456" s="9"/>
      <c r="W456" s="9"/>
      <c r="X456" s="19" t="s">
        <v>451</v>
      </c>
      <c r="Z456" s="6"/>
      <c r="AA456" s="6"/>
    </row>
    <row r="457" spans="1:27" ht="12.75">
      <c r="A457" s="1" t="s">
        <v>886</v>
      </c>
      <c r="B457" s="1" t="s">
        <v>887</v>
      </c>
      <c r="C457" s="18">
        <v>1</v>
      </c>
      <c r="D457" s="3">
        <v>49</v>
      </c>
      <c r="E457" s="8">
        <v>46</v>
      </c>
      <c r="F457" s="8">
        <v>-21</v>
      </c>
      <c r="G457" s="3">
        <v>54</v>
      </c>
      <c r="H457" s="18">
        <v>38</v>
      </c>
      <c r="I457" s="11">
        <v>-10</v>
      </c>
      <c r="J457" s="11">
        <v>11</v>
      </c>
      <c r="K457" s="7">
        <f t="shared" si="58"/>
        <v>221</v>
      </c>
      <c r="L457" s="7">
        <f t="shared" si="59"/>
        <v>14.866068747318506</v>
      </c>
      <c r="M457" s="16" t="b">
        <f t="shared" si="60"/>
        <v>0</v>
      </c>
      <c r="N457" s="16" t="b">
        <f t="shared" si="61"/>
        <v>1</v>
      </c>
      <c r="O457" s="16" t="b">
        <f t="shared" si="62"/>
        <v>0</v>
      </c>
      <c r="P457" s="21" t="b">
        <f t="shared" si="63"/>
        <v>0</v>
      </c>
      <c r="Q457" s="22" t="s">
        <v>8</v>
      </c>
      <c r="R457" s="11"/>
      <c r="S457" s="6"/>
      <c r="T457" s="6"/>
      <c r="U457" s="9"/>
      <c r="V457" s="9"/>
      <c r="W457" s="9"/>
      <c r="X457" s="19" t="s">
        <v>451</v>
      </c>
      <c r="Z457" s="6"/>
      <c r="AA457" s="6"/>
    </row>
    <row r="458" spans="1:27" ht="12.75">
      <c r="A458" s="1" t="s">
        <v>888</v>
      </c>
      <c r="B458" s="1" t="s">
        <v>889</v>
      </c>
      <c r="C458" s="18">
        <v>23</v>
      </c>
      <c r="D458" s="3">
        <v>58</v>
      </c>
      <c r="E458" s="8">
        <v>57</v>
      </c>
      <c r="F458" s="8">
        <v>-2</v>
      </c>
      <c r="G458" s="3">
        <v>14</v>
      </c>
      <c r="H458" s="18">
        <v>53</v>
      </c>
      <c r="I458" s="11">
        <v>6</v>
      </c>
      <c r="J458" s="11">
        <v>2</v>
      </c>
      <c r="K458" s="7">
        <f t="shared" si="58"/>
        <v>40</v>
      </c>
      <c r="L458" s="7">
        <f t="shared" si="59"/>
        <v>6.324555320336759</v>
      </c>
      <c r="M458" s="16" t="b">
        <f t="shared" si="60"/>
        <v>0</v>
      </c>
      <c r="N458" s="16" t="b">
        <f t="shared" si="61"/>
        <v>0</v>
      </c>
      <c r="O458" s="16" t="b">
        <f t="shared" si="62"/>
        <v>0</v>
      </c>
      <c r="P458" s="21" t="b">
        <f t="shared" si="63"/>
        <v>1</v>
      </c>
      <c r="Q458" s="22" t="s">
        <v>27</v>
      </c>
      <c r="R458" s="11"/>
      <c r="S458" s="6"/>
      <c r="T458" s="6"/>
      <c r="U458" s="9"/>
      <c r="V458" s="9"/>
      <c r="W458" s="9"/>
      <c r="X458" s="19" t="s">
        <v>451</v>
      </c>
      <c r="Z458" s="6"/>
      <c r="AA458" s="6"/>
    </row>
    <row r="459" spans="1:27" ht="12.75">
      <c r="A459" s="1" t="s">
        <v>890</v>
      </c>
      <c r="B459" s="1" t="s">
        <v>891</v>
      </c>
      <c r="C459" s="18">
        <v>16</v>
      </c>
      <c r="D459" s="3">
        <v>50</v>
      </c>
      <c r="E459" s="8">
        <v>48</v>
      </c>
      <c r="F459" s="8" t="s">
        <v>2</v>
      </c>
      <c r="G459" s="3">
        <v>24</v>
      </c>
      <c r="H459" s="18">
        <v>2</v>
      </c>
      <c r="I459" s="11">
        <v>-6</v>
      </c>
      <c r="J459" s="11">
        <v>2</v>
      </c>
      <c r="K459" s="7">
        <f t="shared" si="58"/>
        <v>40</v>
      </c>
      <c r="L459" s="7">
        <f t="shared" si="59"/>
        <v>6.324555320336759</v>
      </c>
      <c r="M459" s="16" t="b">
        <f t="shared" si="60"/>
        <v>0</v>
      </c>
      <c r="N459" s="16" t="b">
        <f t="shared" si="61"/>
        <v>1</v>
      </c>
      <c r="O459" s="16" t="b">
        <f t="shared" si="62"/>
        <v>0</v>
      </c>
      <c r="P459" s="21" t="b">
        <f t="shared" si="63"/>
        <v>0</v>
      </c>
      <c r="Q459" s="22" t="s">
        <v>8</v>
      </c>
      <c r="R459" s="11"/>
      <c r="S459" s="6"/>
      <c r="T459" s="6"/>
      <c r="U459" s="9"/>
      <c r="V459" s="9"/>
      <c r="W459" s="9"/>
      <c r="X459" s="19" t="s">
        <v>451</v>
      </c>
      <c r="Z459" s="6"/>
      <c r="AA459" s="6"/>
    </row>
    <row r="460" spans="1:27" ht="12.75">
      <c r="A460" s="1" t="s">
        <v>892</v>
      </c>
      <c r="B460" s="1" t="s">
        <v>893</v>
      </c>
      <c r="C460" s="18">
        <v>23</v>
      </c>
      <c r="D460" s="3">
        <v>51</v>
      </c>
      <c r="E460" s="8">
        <v>24</v>
      </c>
      <c r="F460" s="8" t="s">
        <v>2</v>
      </c>
      <c r="G460" s="3">
        <v>6</v>
      </c>
      <c r="H460" s="18">
        <v>38</v>
      </c>
      <c r="I460" s="11">
        <v>-4</v>
      </c>
      <c r="J460" s="11">
        <v>12</v>
      </c>
      <c r="K460" s="7">
        <f t="shared" si="58"/>
        <v>160</v>
      </c>
      <c r="L460" s="7">
        <f t="shared" si="59"/>
        <v>12.649110640673518</v>
      </c>
      <c r="M460" s="16" t="b">
        <f t="shared" si="60"/>
        <v>0</v>
      </c>
      <c r="N460" s="16" t="b">
        <f t="shared" si="61"/>
        <v>1</v>
      </c>
      <c r="O460" s="16" t="b">
        <f t="shared" si="62"/>
        <v>0</v>
      </c>
      <c r="P460" s="21" t="b">
        <f t="shared" si="63"/>
        <v>0</v>
      </c>
      <c r="Q460" s="22" t="s">
        <v>8</v>
      </c>
      <c r="R460" s="11"/>
      <c r="S460" s="6"/>
      <c r="T460" s="6"/>
      <c r="U460" s="9"/>
      <c r="V460" s="9"/>
      <c r="W460" s="9"/>
      <c r="X460" s="19" t="s">
        <v>451</v>
      </c>
      <c r="Z460" s="6"/>
      <c r="AA460" s="6"/>
    </row>
    <row r="461" spans="1:27" ht="12.75">
      <c r="A461" s="1" t="s">
        <v>894</v>
      </c>
      <c r="B461" s="1" t="s">
        <v>895</v>
      </c>
      <c r="C461" s="18">
        <v>0</v>
      </c>
      <c r="D461" s="3">
        <v>0</v>
      </c>
      <c r="E461" s="8">
        <v>7</v>
      </c>
      <c r="F461" s="8" t="s">
        <v>2</v>
      </c>
      <c r="G461" s="3">
        <v>16</v>
      </c>
      <c r="H461" s="18">
        <v>42</v>
      </c>
      <c r="I461" s="11">
        <v>-3</v>
      </c>
      <c r="J461" s="11">
        <v>0</v>
      </c>
      <c r="K461" s="7">
        <f t="shared" si="58"/>
        <v>9</v>
      </c>
      <c r="L461" s="7">
        <f t="shared" si="59"/>
        <v>3</v>
      </c>
      <c r="M461" s="16" t="b">
        <f t="shared" si="60"/>
        <v>0</v>
      </c>
      <c r="N461" s="16" t="b">
        <f t="shared" si="61"/>
        <v>0</v>
      </c>
      <c r="O461" s="16" t="b">
        <f t="shared" si="62"/>
        <v>0</v>
      </c>
      <c r="P461" s="21" t="b">
        <f t="shared" si="63"/>
        <v>0</v>
      </c>
      <c r="Q461" s="22" t="s">
        <v>27</v>
      </c>
      <c r="R461" s="11"/>
      <c r="S461" s="6"/>
      <c r="T461" s="6"/>
      <c r="U461" s="9"/>
      <c r="V461" s="9"/>
      <c r="W461" s="9"/>
      <c r="X461" s="19" t="s">
        <v>451</v>
      </c>
      <c r="Z461" s="6"/>
      <c r="AA461" s="6"/>
    </row>
    <row r="462" spans="1:27" ht="12.75">
      <c r="A462" s="1" t="s">
        <v>896</v>
      </c>
      <c r="B462" s="1" t="s">
        <v>897</v>
      </c>
      <c r="C462" s="18">
        <v>1</v>
      </c>
      <c r="D462" s="3">
        <v>59</v>
      </c>
      <c r="E462" s="8">
        <v>21</v>
      </c>
      <c r="F462" s="8" t="s">
        <v>2</v>
      </c>
      <c r="G462" s="3">
        <v>0</v>
      </c>
      <c r="H462" s="18">
        <v>15</v>
      </c>
      <c r="I462" s="11">
        <v>-13</v>
      </c>
      <c r="J462" s="11">
        <v>-24</v>
      </c>
      <c r="K462" s="7">
        <f t="shared" si="58"/>
        <v>745</v>
      </c>
      <c r="L462" s="7">
        <f t="shared" si="59"/>
        <v>27.294688127912362</v>
      </c>
      <c r="M462" s="16" t="b">
        <f t="shared" si="60"/>
        <v>1</v>
      </c>
      <c r="N462" s="16" t="b">
        <f t="shared" si="61"/>
        <v>0</v>
      </c>
      <c r="O462" s="16" t="b">
        <f t="shared" si="62"/>
        <v>0</v>
      </c>
      <c r="P462" s="21" t="b">
        <f t="shared" si="63"/>
        <v>0</v>
      </c>
      <c r="Q462" s="22" t="s">
        <v>8</v>
      </c>
      <c r="R462" s="11"/>
      <c r="S462" s="6"/>
      <c r="T462" s="6"/>
      <c r="U462" s="9"/>
      <c r="V462" s="9"/>
      <c r="W462" s="9"/>
      <c r="X462" s="19" t="s">
        <v>451</v>
      </c>
      <c r="Z462" s="6"/>
      <c r="AA462" s="6"/>
    </row>
    <row r="463" spans="1:27" ht="12.75">
      <c r="A463" s="1" t="s">
        <v>898</v>
      </c>
      <c r="B463" s="1" t="s">
        <v>899</v>
      </c>
      <c r="C463" s="18">
        <v>17</v>
      </c>
      <c r="D463" s="3">
        <v>40</v>
      </c>
      <c r="E463" s="8">
        <v>19</v>
      </c>
      <c r="F463" s="8" t="s">
        <v>2</v>
      </c>
      <c r="G463" s="3">
        <v>1</v>
      </c>
      <c r="H463" s="18">
        <v>41</v>
      </c>
      <c r="I463" s="11">
        <v>-5</v>
      </c>
      <c r="J463" s="11">
        <v>-17</v>
      </c>
      <c r="K463" s="7">
        <f t="shared" si="58"/>
        <v>314</v>
      </c>
      <c r="L463" s="7">
        <f t="shared" si="59"/>
        <v>17.72004514666935</v>
      </c>
      <c r="M463" s="16" t="b">
        <f t="shared" si="60"/>
        <v>1</v>
      </c>
      <c r="N463" s="16" t="b">
        <f t="shared" si="61"/>
        <v>0</v>
      </c>
      <c r="O463" s="16" t="b">
        <f t="shared" si="62"/>
        <v>0</v>
      </c>
      <c r="P463" s="21" t="b">
        <f t="shared" si="63"/>
        <v>0</v>
      </c>
      <c r="Q463" s="22" t="s">
        <v>900</v>
      </c>
      <c r="R463" s="11"/>
      <c r="S463" s="6"/>
      <c r="T463" s="6"/>
      <c r="U463" s="9"/>
      <c r="V463" s="9"/>
      <c r="W463" s="9"/>
      <c r="X463" s="19" t="s">
        <v>451</v>
      </c>
      <c r="Z463" s="6"/>
      <c r="AA463" s="6"/>
    </row>
    <row r="464" spans="1:27" ht="12.75">
      <c r="A464" s="1" t="s">
        <v>901</v>
      </c>
      <c r="B464" s="1" t="s">
        <v>128</v>
      </c>
      <c r="C464" s="18">
        <v>18</v>
      </c>
      <c r="D464" s="3">
        <v>11</v>
      </c>
      <c r="E464" s="8">
        <v>11</v>
      </c>
      <c r="F464" s="8" t="s">
        <v>2</v>
      </c>
      <c r="G464" s="3">
        <v>52</v>
      </c>
      <c r="H464" s="18">
        <v>9</v>
      </c>
      <c r="I464" s="11">
        <v>16</v>
      </c>
      <c r="J464" s="11">
        <v>-11</v>
      </c>
      <c r="K464" s="7">
        <f t="shared" si="58"/>
        <v>377</v>
      </c>
      <c r="L464" s="7">
        <f t="shared" si="59"/>
        <v>19.4164878389476</v>
      </c>
      <c r="M464" s="16" t="b">
        <f t="shared" si="60"/>
        <v>0</v>
      </c>
      <c r="N464" s="16" t="b">
        <f t="shared" si="61"/>
        <v>0</v>
      </c>
      <c r="O464" s="16" t="b">
        <f t="shared" si="62"/>
        <v>1</v>
      </c>
      <c r="P464" s="21" t="b">
        <f t="shared" si="63"/>
        <v>0</v>
      </c>
      <c r="Q464" s="22" t="s">
        <v>27</v>
      </c>
      <c r="R464" s="11"/>
      <c r="S464" s="6"/>
      <c r="T464" s="6"/>
      <c r="U464" s="9"/>
      <c r="V464" s="9"/>
      <c r="W464" s="9"/>
      <c r="X464" s="19" t="s">
        <v>451</v>
      </c>
      <c r="Z464" s="6"/>
      <c r="AA464" s="6"/>
    </row>
    <row r="465" spans="1:27" ht="12.75">
      <c r="A465" s="1" t="s">
        <v>902</v>
      </c>
      <c r="B465" s="1" t="s">
        <v>903</v>
      </c>
      <c r="C465" s="18">
        <v>2</v>
      </c>
      <c r="D465" s="3">
        <v>59</v>
      </c>
      <c r="E465" s="8">
        <v>55</v>
      </c>
      <c r="F465" s="8" t="s">
        <v>2</v>
      </c>
      <c r="G465" s="3">
        <v>13</v>
      </c>
      <c r="H465" s="18">
        <v>37</v>
      </c>
      <c r="I465" s="11">
        <v>5</v>
      </c>
      <c r="J465" s="11">
        <v>-4</v>
      </c>
      <c r="K465" s="7">
        <f t="shared" si="58"/>
        <v>41</v>
      </c>
      <c r="L465" s="7">
        <f t="shared" si="59"/>
        <v>6.4031242374328485</v>
      </c>
      <c r="M465" s="16" t="b">
        <f t="shared" si="60"/>
        <v>0</v>
      </c>
      <c r="N465" s="16" t="b">
        <f t="shared" si="61"/>
        <v>0</v>
      </c>
      <c r="O465" s="16" t="b">
        <f t="shared" si="62"/>
        <v>1</v>
      </c>
      <c r="P465" s="21" t="b">
        <f t="shared" si="63"/>
        <v>0</v>
      </c>
      <c r="Q465" s="22" t="s">
        <v>8</v>
      </c>
      <c r="R465" s="11"/>
      <c r="S465" s="6"/>
      <c r="T465" s="6"/>
      <c r="U465" s="9"/>
      <c r="V465" s="9"/>
      <c r="W465" s="9"/>
      <c r="X465" s="19" t="s">
        <v>451</v>
      </c>
      <c r="Z465" s="6"/>
      <c r="AA465" s="6"/>
    </row>
    <row r="466" spans="1:27" ht="12.75">
      <c r="A466" s="1" t="s">
        <v>904</v>
      </c>
      <c r="B466" s="1" t="s">
        <v>81</v>
      </c>
      <c r="C466" s="18">
        <v>3</v>
      </c>
      <c r="D466" s="3">
        <v>1</v>
      </c>
      <c r="E466" s="8">
        <v>50</v>
      </c>
      <c r="F466" s="8" t="s">
        <v>2</v>
      </c>
      <c r="G466" s="3">
        <v>44</v>
      </c>
      <c r="H466" s="18">
        <v>36</v>
      </c>
      <c r="I466" s="11">
        <v>2.1</v>
      </c>
      <c r="J466" s="11">
        <v>-2.9</v>
      </c>
      <c r="K466" s="7">
        <f t="shared" si="58"/>
        <v>12.82</v>
      </c>
      <c r="L466" s="7">
        <f t="shared" si="59"/>
        <v>3.5805027579936315</v>
      </c>
      <c r="M466" s="16" t="b">
        <f t="shared" si="60"/>
        <v>0</v>
      </c>
      <c r="N466" s="16" t="b">
        <f t="shared" si="61"/>
        <v>0</v>
      </c>
      <c r="O466" s="16" t="b">
        <f t="shared" si="62"/>
        <v>1</v>
      </c>
      <c r="P466" s="21" t="b">
        <f t="shared" si="63"/>
        <v>0</v>
      </c>
      <c r="Q466" s="22" t="s">
        <v>27</v>
      </c>
      <c r="R466" s="11"/>
      <c r="S466" s="6"/>
      <c r="T466" s="6"/>
      <c r="U466" s="9"/>
      <c r="V466" s="9"/>
      <c r="W466" s="9"/>
      <c r="X466" s="19" t="s">
        <v>451</v>
      </c>
      <c r="Z466" s="6"/>
      <c r="AA466" s="6"/>
    </row>
    <row r="467" spans="1:27" ht="12.75">
      <c r="A467" s="1" t="s">
        <v>905</v>
      </c>
      <c r="B467" s="1" t="s">
        <v>906</v>
      </c>
      <c r="C467" s="18">
        <v>3</v>
      </c>
      <c r="D467" s="3">
        <v>19</v>
      </c>
      <c r="E467" s="8">
        <v>53</v>
      </c>
      <c r="F467" s="8">
        <v>-26</v>
      </c>
      <c r="G467" s="3">
        <v>3</v>
      </c>
      <c r="H467" s="18">
        <v>51</v>
      </c>
      <c r="I467" s="11">
        <v>-11.9</v>
      </c>
      <c r="J467" s="11">
        <v>-19.3</v>
      </c>
      <c r="K467" s="7">
        <f t="shared" si="58"/>
        <v>514.1</v>
      </c>
      <c r="L467" s="7">
        <f t="shared" si="59"/>
        <v>22.673773395709855</v>
      </c>
      <c r="M467" s="16" t="b">
        <f t="shared" si="60"/>
        <v>1</v>
      </c>
      <c r="N467" s="16" t="b">
        <f t="shared" si="61"/>
        <v>0</v>
      </c>
      <c r="O467" s="16" t="b">
        <f t="shared" si="62"/>
        <v>0</v>
      </c>
      <c r="P467" s="21" t="b">
        <f t="shared" si="63"/>
        <v>0</v>
      </c>
      <c r="Q467" s="22" t="s">
        <v>27</v>
      </c>
      <c r="R467" s="11"/>
      <c r="S467" s="6"/>
      <c r="T467" s="6"/>
      <c r="U467" s="9"/>
      <c r="V467" s="9"/>
      <c r="W467" s="9"/>
      <c r="X467" s="19" t="s">
        <v>451</v>
      </c>
      <c r="Z467" s="6"/>
      <c r="AA467" s="6"/>
    </row>
    <row r="468" spans="1:27" ht="12.75">
      <c r="A468" s="1" t="s">
        <v>907</v>
      </c>
      <c r="B468" s="1" t="s">
        <v>908</v>
      </c>
      <c r="C468" s="18">
        <v>4</v>
      </c>
      <c r="D468" s="3">
        <v>9</v>
      </c>
      <c r="E468" s="8">
        <v>44</v>
      </c>
      <c r="F468" s="8" t="s">
        <v>2</v>
      </c>
      <c r="G468" s="3">
        <v>0</v>
      </c>
      <c r="H468" s="18">
        <v>46</v>
      </c>
      <c r="I468" s="11">
        <v>11</v>
      </c>
      <c r="J468" s="11">
        <v>-2</v>
      </c>
      <c r="K468" s="7">
        <f t="shared" si="58"/>
        <v>125</v>
      </c>
      <c r="L468" s="7">
        <f t="shared" si="59"/>
        <v>11.180339887498949</v>
      </c>
      <c r="M468" s="16" t="b">
        <f t="shared" si="60"/>
        <v>0</v>
      </c>
      <c r="N468" s="16" t="b">
        <f t="shared" si="61"/>
        <v>0</v>
      </c>
      <c r="O468" s="16" t="b">
        <f t="shared" si="62"/>
        <v>1</v>
      </c>
      <c r="P468" s="21" t="b">
        <f t="shared" si="63"/>
        <v>0</v>
      </c>
      <c r="Q468" s="22" t="s">
        <v>12</v>
      </c>
      <c r="R468" s="11"/>
      <c r="S468" s="6"/>
      <c r="T468" s="6"/>
      <c r="U468" s="9"/>
      <c r="V468" s="9"/>
      <c r="W468" s="9"/>
      <c r="X468" s="19" t="s">
        <v>451</v>
      </c>
      <c r="Z468" s="6"/>
      <c r="AA468" s="6"/>
    </row>
    <row r="469" spans="1:27" ht="12.75">
      <c r="A469" s="1" t="s">
        <v>909</v>
      </c>
      <c r="B469" s="1" t="s">
        <v>81</v>
      </c>
      <c r="C469" s="18">
        <v>5</v>
      </c>
      <c r="D469" s="3">
        <v>44</v>
      </c>
      <c r="E469" s="8">
        <v>59</v>
      </c>
      <c r="F469" s="8">
        <v>-8</v>
      </c>
      <c r="G469" s="3">
        <v>53</v>
      </c>
      <c r="H469" s="18">
        <v>12</v>
      </c>
      <c r="I469" s="11">
        <v>11.6</v>
      </c>
      <c r="J469" s="11">
        <v>-1.6</v>
      </c>
      <c r="K469" s="7">
        <f t="shared" si="58"/>
        <v>137.12</v>
      </c>
      <c r="L469" s="7">
        <f t="shared" si="59"/>
        <v>11.709824934643558</v>
      </c>
      <c r="M469" s="16" t="b">
        <f t="shared" si="60"/>
        <v>0</v>
      </c>
      <c r="N469" s="16" t="b">
        <f t="shared" si="61"/>
        <v>0</v>
      </c>
      <c r="O469" s="16" t="b">
        <f t="shared" si="62"/>
        <v>1</v>
      </c>
      <c r="P469" s="21" t="b">
        <f t="shared" si="63"/>
        <v>0</v>
      </c>
      <c r="Q469" s="22" t="s">
        <v>27</v>
      </c>
      <c r="R469" s="11"/>
      <c r="S469" s="6"/>
      <c r="T469" s="6"/>
      <c r="U469" s="17"/>
      <c r="V469" s="9"/>
      <c r="W469" s="9"/>
      <c r="X469" s="19" t="s">
        <v>451</v>
      </c>
      <c r="Z469" s="6"/>
      <c r="AA469" s="6"/>
    </row>
    <row r="470" spans="1:27" ht="12.75">
      <c r="A470" s="1" t="s">
        <v>910</v>
      </c>
      <c r="B470" s="1" t="s">
        <v>911</v>
      </c>
      <c r="C470" s="18">
        <v>3</v>
      </c>
      <c r="D470" s="3">
        <v>35</v>
      </c>
      <c r="E470" s="8">
        <v>33</v>
      </c>
      <c r="F470" s="8" t="s">
        <v>2</v>
      </c>
      <c r="G470" s="3">
        <v>3</v>
      </c>
      <c r="H470" s="18">
        <v>53</v>
      </c>
      <c r="I470" s="11">
        <v>-8.5</v>
      </c>
      <c r="J470" s="11">
        <v>-2.9</v>
      </c>
      <c r="K470" s="7">
        <f t="shared" si="58"/>
        <v>80.66</v>
      </c>
      <c r="L470" s="7">
        <f t="shared" si="59"/>
        <v>8.981091247727083</v>
      </c>
      <c r="M470" s="16" t="b">
        <f t="shared" si="60"/>
        <v>1</v>
      </c>
      <c r="N470" s="16" t="b">
        <f t="shared" si="61"/>
        <v>0</v>
      </c>
      <c r="O470" s="16" t="b">
        <f t="shared" si="62"/>
        <v>0</v>
      </c>
      <c r="P470" s="21" t="b">
        <f t="shared" si="63"/>
        <v>0</v>
      </c>
      <c r="Q470" s="22" t="s">
        <v>27</v>
      </c>
      <c r="R470" s="11"/>
      <c r="S470" s="6"/>
      <c r="T470" s="6"/>
      <c r="U470" s="17"/>
      <c r="V470" s="9"/>
      <c r="W470" s="9"/>
      <c r="X470" s="19" t="s">
        <v>451</v>
      </c>
      <c r="Z470" s="6"/>
      <c r="AA470" s="6"/>
    </row>
    <row r="471" spans="1:27" ht="12.75">
      <c r="A471" s="1" t="s">
        <v>912</v>
      </c>
      <c r="B471" s="1" t="s">
        <v>913</v>
      </c>
      <c r="C471" s="18">
        <v>0</v>
      </c>
      <c r="D471" s="3">
        <v>33</v>
      </c>
      <c r="E471" s="8">
        <v>17</v>
      </c>
      <c r="F471" s="8" t="s">
        <v>2</v>
      </c>
      <c r="G471" s="3">
        <v>54</v>
      </c>
      <c r="H471" s="18">
        <v>20</v>
      </c>
      <c r="I471" s="11">
        <v>1.2</v>
      </c>
      <c r="J471" s="11">
        <v>-20.3</v>
      </c>
      <c r="K471" s="7">
        <f t="shared" si="58"/>
        <v>413.53000000000003</v>
      </c>
      <c r="L471" s="7">
        <f t="shared" si="59"/>
        <v>20.33543704964317</v>
      </c>
      <c r="M471" s="16" t="b">
        <f t="shared" si="60"/>
        <v>0</v>
      </c>
      <c r="N471" s="16" t="b">
        <f t="shared" si="61"/>
        <v>0</v>
      </c>
      <c r="O471" s="16" t="b">
        <f t="shared" si="62"/>
        <v>1</v>
      </c>
      <c r="P471" s="21" t="b">
        <f t="shared" si="63"/>
        <v>0</v>
      </c>
      <c r="Q471" s="22"/>
      <c r="R471" s="11"/>
      <c r="S471" s="6"/>
      <c r="T471" s="6"/>
      <c r="U471" s="17"/>
      <c r="V471" s="9"/>
      <c r="W471" s="9"/>
      <c r="X471" s="19" t="s">
        <v>451</v>
      </c>
      <c r="Z471" s="6"/>
      <c r="AA471" s="6"/>
    </row>
    <row r="472" spans="1:27" ht="12.75">
      <c r="A472" s="1" t="s">
        <v>914</v>
      </c>
      <c r="B472" s="1" t="s">
        <v>915</v>
      </c>
      <c r="C472" s="18">
        <v>19</v>
      </c>
      <c r="D472" s="3">
        <v>21</v>
      </c>
      <c r="E472" s="8">
        <v>8</v>
      </c>
      <c r="F472" s="8" t="s">
        <v>2</v>
      </c>
      <c r="G472" s="3">
        <v>19</v>
      </c>
      <c r="H472" s="18">
        <v>35</v>
      </c>
      <c r="I472" s="11">
        <v>3.6</v>
      </c>
      <c r="J472" s="11">
        <v>3.9</v>
      </c>
      <c r="K472" s="7">
        <f t="shared" si="58"/>
        <v>28.17</v>
      </c>
      <c r="L472" s="7">
        <f t="shared" si="59"/>
        <v>5.30754180388624</v>
      </c>
      <c r="M472" s="16" t="b">
        <f t="shared" si="60"/>
        <v>0</v>
      </c>
      <c r="N472" s="16" t="b">
        <f t="shared" si="61"/>
        <v>0</v>
      </c>
      <c r="O472" s="16" t="b">
        <f t="shared" si="62"/>
        <v>0</v>
      </c>
      <c r="P472" s="21" t="b">
        <f t="shared" si="63"/>
        <v>1</v>
      </c>
      <c r="Q472" s="22"/>
      <c r="R472" s="11"/>
      <c r="S472" s="6"/>
      <c r="T472" s="6"/>
      <c r="U472" s="17"/>
      <c r="V472" s="9"/>
      <c r="W472" s="9"/>
      <c r="X472" s="19" t="s">
        <v>451</v>
      </c>
      <c r="Z472" s="6"/>
      <c r="AA472" s="6"/>
    </row>
    <row r="473" spans="1:27" ht="12.75">
      <c r="A473" s="1" t="s">
        <v>916</v>
      </c>
      <c r="B473" s="1" t="s">
        <v>917</v>
      </c>
      <c r="C473" s="18">
        <v>7</v>
      </c>
      <c r="D473" s="3">
        <v>14</v>
      </c>
      <c r="E473" s="8">
        <v>26</v>
      </c>
      <c r="F473" s="8" t="s">
        <v>2</v>
      </c>
      <c r="G473" s="3">
        <v>8</v>
      </c>
      <c r="H473" s="18">
        <v>53</v>
      </c>
      <c r="I473" s="11">
        <v>-1.1</v>
      </c>
      <c r="J473" s="11">
        <v>7</v>
      </c>
      <c r="K473" s="7">
        <f t="shared" si="58"/>
        <v>50.21</v>
      </c>
      <c r="L473" s="7">
        <f t="shared" si="59"/>
        <v>7.08590149522275</v>
      </c>
      <c r="M473" s="16" t="b">
        <f t="shared" si="60"/>
        <v>0</v>
      </c>
      <c r="N473" s="16" t="b">
        <f t="shared" si="61"/>
        <v>1</v>
      </c>
      <c r="O473" s="16" t="b">
        <f t="shared" si="62"/>
        <v>0</v>
      </c>
      <c r="P473" s="21" t="b">
        <f t="shared" si="63"/>
        <v>0</v>
      </c>
      <c r="Q473" s="22" t="s">
        <v>27</v>
      </c>
      <c r="R473" s="11"/>
      <c r="S473" s="6"/>
      <c r="T473" s="6"/>
      <c r="U473" s="17"/>
      <c r="V473" s="9"/>
      <c r="W473" s="9"/>
      <c r="X473" s="19" t="s">
        <v>451</v>
      </c>
      <c r="Z473" s="6"/>
      <c r="AA473" s="6"/>
    </row>
    <row r="474" spans="1:27" ht="12.75">
      <c r="A474" s="1" t="s">
        <v>918</v>
      </c>
      <c r="B474" s="1" t="s">
        <v>919</v>
      </c>
      <c r="C474" s="18">
        <v>2</v>
      </c>
      <c r="D474" s="3">
        <v>12</v>
      </c>
      <c r="E474" s="8">
        <v>12</v>
      </c>
      <c r="F474" s="8" t="s">
        <v>2</v>
      </c>
      <c r="G474" s="3">
        <v>34</v>
      </c>
      <c r="H474" s="18">
        <v>21</v>
      </c>
      <c r="I474" s="11">
        <v>13.7</v>
      </c>
      <c r="J474" s="11">
        <v>5.6</v>
      </c>
      <c r="K474" s="7">
        <f t="shared" si="58"/>
        <v>219.04999999999995</v>
      </c>
      <c r="L474" s="7">
        <f t="shared" si="59"/>
        <v>14.800337833982033</v>
      </c>
      <c r="M474" s="16" t="b">
        <f t="shared" si="60"/>
        <v>0</v>
      </c>
      <c r="N474" s="16" t="b">
        <f t="shared" si="61"/>
        <v>0</v>
      </c>
      <c r="O474" s="16" t="b">
        <f t="shared" si="62"/>
        <v>0</v>
      </c>
      <c r="P474" s="21" t="b">
        <f t="shared" si="63"/>
        <v>1</v>
      </c>
      <c r="Q474" s="22" t="s">
        <v>120</v>
      </c>
      <c r="R474" s="11"/>
      <c r="S474" s="6"/>
      <c r="T474" s="6"/>
      <c r="U474" s="17"/>
      <c r="V474" s="9"/>
      <c r="W474" s="9"/>
      <c r="X474" s="19" t="s">
        <v>451</v>
      </c>
      <c r="Z474" s="6"/>
      <c r="AA474" s="6"/>
    </row>
    <row r="475" spans="1:27" ht="12.75">
      <c r="A475" s="1" t="s">
        <v>920</v>
      </c>
      <c r="B475" s="1" t="s">
        <v>921</v>
      </c>
      <c r="C475" s="18">
        <v>23</v>
      </c>
      <c r="D475" s="3">
        <v>4</v>
      </c>
      <c r="E475" s="8">
        <v>53</v>
      </c>
      <c r="F475" s="8">
        <v>-6</v>
      </c>
      <c r="G475" s="3">
        <v>32</v>
      </c>
      <c r="H475" s="18">
        <v>12</v>
      </c>
      <c r="I475" s="11">
        <v>6.6</v>
      </c>
      <c r="J475" s="11">
        <v>20.2</v>
      </c>
      <c r="K475" s="7">
        <f t="shared" si="58"/>
        <v>451.59999999999997</v>
      </c>
      <c r="L475" s="7">
        <f t="shared" si="59"/>
        <v>21.25088233462319</v>
      </c>
      <c r="M475" s="16" t="b">
        <f t="shared" si="60"/>
        <v>0</v>
      </c>
      <c r="N475" s="16" t="b">
        <f t="shared" si="61"/>
        <v>0</v>
      </c>
      <c r="O475" s="16" t="b">
        <f t="shared" si="62"/>
        <v>0</v>
      </c>
      <c r="P475" s="21" t="b">
        <f t="shared" si="63"/>
        <v>1</v>
      </c>
      <c r="Q475" s="22" t="s">
        <v>8</v>
      </c>
      <c r="R475" s="11"/>
      <c r="S475" s="6"/>
      <c r="T475" s="6"/>
      <c r="U475" s="17"/>
      <c r="V475" s="9"/>
      <c r="W475" s="9"/>
      <c r="X475" s="19" t="s">
        <v>451</v>
      </c>
      <c r="Z475" s="6"/>
      <c r="AA475" s="6"/>
    </row>
    <row r="476" spans="1:27" ht="12.75">
      <c r="A476" s="1" t="s">
        <v>922</v>
      </c>
      <c r="B476" s="1" t="s">
        <v>923</v>
      </c>
      <c r="C476" s="18">
        <v>23</v>
      </c>
      <c r="D476" s="3">
        <v>21</v>
      </c>
      <c r="E476" s="8">
        <v>3</v>
      </c>
      <c r="F476" s="8">
        <v>-4</v>
      </c>
      <c r="G476" s="3">
        <v>53</v>
      </c>
      <c r="H476" s="18">
        <v>46</v>
      </c>
      <c r="I476" s="11">
        <v>-7.7</v>
      </c>
      <c r="J476" s="11">
        <v>-8.3</v>
      </c>
      <c r="K476" s="7">
        <f t="shared" si="58"/>
        <v>128.18</v>
      </c>
      <c r="L476" s="7">
        <f t="shared" si="59"/>
        <v>11.321660655575224</v>
      </c>
      <c r="M476" s="16" t="b">
        <f t="shared" si="60"/>
        <v>1</v>
      </c>
      <c r="N476" s="16" t="b">
        <f t="shared" si="61"/>
        <v>0</v>
      </c>
      <c r="O476" s="16" t="b">
        <f t="shared" si="62"/>
        <v>0</v>
      </c>
      <c r="P476" s="21" t="b">
        <f t="shared" si="63"/>
        <v>0</v>
      </c>
      <c r="Q476" s="22" t="s">
        <v>924</v>
      </c>
      <c r="R476" s="11"/>
      <c r="S476" s="6"/>
      <c r="T476" s="6"/>
      <c r="U476" s="17"/>
      <c r="V476" s="9"/>
      <c r="W476" s="9"/>
      <c r="X476" s="19" t="s">
        <v>451</v>
      </c>
      <c r="Z476" s="6"/>
      <c r="AA476" s="6"/>
    </row>
    <row r="477" spans="1:27" ht="12.75">
      <c r="A477" s="1" t="s">
        <v>925</v>
      </c>
      <c r="B477" s="1" t="s">
        <v>926</v>
      </c>
      <c r="C477" s="18">
        <v>8</v>
      </c>
      <c r="D477" s="3">
        <v>49</v>
      </c>
      <c r="E477" s="8">
        <v>22</v>
      </c>
      <c r="F477" s="8" t="s">
        <v>2</v>
      </c>
      <c r="G477" s="3">
        <v>42</v>
      </c>
      <c r="H477" s="18">
        <v>57</v>
      </c>
      <c r="I477" s="11">
        <v>19.8</v>
      </c>
      <c r="J477" s="11">
        <v>3.7</v>
      </c>
      <c r="K477" s="7">
        <f t="shared" si="58"/>
        <v>405.73</v>
      </c>
      <c r="L477" s="7">
        <f t="shared" si="59"/>
        <v>20.142740627829173</v>
      </c>
      <c r="M477" s="16" t="b">
        <f t="shared" si="60"/>
        <v>0</v>
      </c>
      <c r="N477" s="16" t="b">
        <f t="shared" si="61"/>
        <v>0</v>
      </c>
      <c r="O477" s="16" t="b">
        <f t="shared" si="62"/>
        <v>0</v>
      </c>
      <c r="P477" s="21" t="b">
        <f t="shared" si="63"/>
        <v>1</v>
      </c>
      <c r="Q477" s="22" t="s">
        <v>8</v>
      </c>
      <c r="R477" s="11"/>
      <c r="S477" s="6"/>
      <c r="T477" s="6"/>
      <c r="U477" s="17"/>
      <c r="V477" s="9"/>
      <c r="W477" s="9"/>
      <c r="X477" s="19" t="s">
        <v>451</v>
      </c>
      <c r="Z477" s="6"/>
      <c r="AA477" s="6"/>
    </row>
    <row r="478" spans="1:27" ht="12.75">
      <c r="A478" s="1" t="s">
        <v>927</v>
      </c>
      <c r="B478" s="1" t="s">
        <v>928</v>
      </c>
      <c r="C478" s="18">
        <v>6</v>
      </c>
      <c r="D478" s="3">
        <v>16</v>
      </c>
      <c r="E478" s="8">
        <v>13</v>
      </c>
      <c r="F478" s="8" t="s">
        <v>2</v>
      </c>
      <c r="G478" s="3">
        <v>3</v>
      </c>
      <c r="H478" s="18">
        <v>13</v>
      </c>
      <c r="I478" s="11">
        <v>7</v>
      </c>
      <c r="J478" s="11">
        <v>8.4</v>
      </c>
      <c r="K478" s="7">
        <f t="shared" si="58"/>
        <v>119.56</v>
      </c>
      <c r="L478" s="7">
        <f t="shared" si="59"/>
        <v>10.934349546269317</v>
      </c>
      <c r="M478" s="16" t="b">
        <f t="shared" si="60"/>
        <v>0</v>
      </c>
      <c r="N478" s="16" t="b">
        <f t="shared" si="61"/>
        <v>0</v>
      </c>
      <c r="O478" s="16" t="b">
        <f t="shared" si="62"/>
        <v>0</v>
      </c>
      <c r="P478" s="21" t="b">
        <f t="shared" si="63"/>
        <v>1</v>
      </c>
      <c r="Q478" s="22" t="s">
        <v>12</v>
      </c>
      <c r="R478" s="11"/>
      <c r="S478" s="6"/>
      <c r="T478" s="6"/>
      <c r="U478" s="17"/>
      <c r="V478" s="9"/>
      <c r="W478" s="9"/>
      <c r="X478" s="19" t="s">
        <v>451</v>
      </c>
      <c r="Z478" s="6"/>
      <c r="AA478" s="6"/>
    </row>
    <row r="479" spans="1:27" ht="12.75">
      <c r="A479" s="1" t="s">
        <v>929</v>
      </c>
      <c r="B479" s="1" t="s">
        <v>930</v>
      </c>
      <c r="C479" s="18">
        <v>5</v>
      </c>
      <c r="D479" s="3">
        <v>11</v>
      </c>
      <c r="E479" s="8">
        <v>33</v>
      </c>
      <c r="F479" s="8" t="s">
        <v>2</v>
      </c>
      <c r="G479" s="3">
        <v>3</v>
      </c>
      <c r="H479" s="18">
        <v>28</v>
      </c>
      <c r="I479" s="11">
        <v>6.1</v>
      </c>
      <c r="J479" s="11">
        <v>-7.3</v>
      </c>
      <c r="K479" s="7">
        <f t="shared" si="58"/>
        <v>90.5</v>
      </c>
      <c r="L479" s="7">
        <f t="shared" si="59"/>
        <v>9.513148795220223</v>
      </c>
      <c r="M479" s="16" t="b">
        <f t="shared" si="60"/>
        <v>0</v>
      </c>
      <c r="N479" s="16" t="b">
        <f t="shared" si="61"/>
        <v>0</v>
      </c>
      <c r="O479" s="16" t="b">
        <f t="shared" si="62"/>
        <v>1</v>
      </c>
      <c r="P479" s="21" t="b">
        <f t="shared" si="63"/>
        <v>0</v>
      </c>
      <c r="Q479" s="22" t="s">
        <v>27</v>
      </c>
      <c r="R479" s="11"/>
      <c r="S479" s="6"/>
      <c r="T479" s="6"/>
      <c r="U479" s="17"/>
      <c r="V479" s="9"/>
      <c r="W479" s="9"/>
      <c r="X479" s="19" t="s">
        <v>931</v>
      </c>
      <c r="Z479" s="6"/>
      <c r="AA479" s="6"/>
    </row>
    <row r="480" spans="1:27" ht="12.75">
      <c r="A480" s="1" t="s">
        <v>932</v>
      </c>
      <c r="B480" s="1" t="s">
        <v>933</v>
      </c>
      <c r="C480" s="18">
        <v>13</v>
      </c>
      <c r="D480" s="3">
        <v>41</v>
      </c>
      <c r="E480" s="8">
        <v>44</v>
      </c>
      <c r="F480" s="8" t="s">
        <v>2</v>
      </c>
      <c r="G480" s="3">
        <v>52</v>
      </c>
      <c r="H480" s="18">
        <v>39</v>
      </c>
      <c r="I480" s="11">
        <v>9.4</v>
      </c>
      <c r="J480" s="11">
        <v>-16.2</v>
      </c>
      <c r="K480" s="7">
        <f t="shared" si="58"/>
        <v>350.8</v>
      </c>
      <c r="L480" s="7">
        <f t="shared" si="59"/>
        <v>18.72965562950905</v>
      </c>
      <c r="M480" s="16" t="b">
        <f t="shared" si="60"/>
        <v>0</v>
      </c>
      <c r="N480" s="16" t="b">
        <f t="shared" si="61"/>
        <v>0</v>
      </c>
      <c r="O480" s="16" t="b">
        <f t="shared" si="62"/>
        <v>1</v>
      </c>
      <c r="P480" s="21" t="b">
        <f t="shared" si="63"/>
        <v>0</v>
      </c>
      <c r="Q480" s="22" t="s">
        <v>27</v>
      </c>
      <c r="R480" s="11"/>
      <c r="S480" s="6"/>
      <c r="T480" s="6"/>
      <c r="U480" s="17"/>
      <c r="V480" s="9"/>
      <c r="W480" s="9"/>
      <c r="X480" s="19" t="s">
        <v>931</v>
      </c>
      <c r="Z480" s="6"/>
      <c r="AA480" s="6"/>
    </row>
    <row r="481" spans="1:27" ht="12.75">
      <c r="A481" s="1" t="s">
        <v>946</v>
      </c>
      <c r="B481" s="1" t="s">
        <v>947</v>
      </c>
      <c r="C481" s="18">
        <v>5</v>
      </c>
      <c r="D481" s="3">
        <v>11</v>
      </c>
      <c r="E481" s="8">
        <v>46</v>
      </c>
      <c r="F481" s="8">
        <v>-15</v>
      </c>
      <c r="G481" s="3">
        <v>8</v>
      </c>
      <c r="H481" s="18">
        <v>11</v>
      </c>
      <c r="I481" s="11">
        <v>-5.8</v>
      </c>
      <c r="J481" s="11">
        <v>-4.5</v>
      </c>
      <c r="K481" s="7">
        <f t="shared" si="58"/>
        <v>53.89</v>
      </c>
      <c r="L481" s="7">
        <f t="shared" si="59"/>
        <v>7.340980860893182</v>
      </c>
      <c r="M481" s="16" t="b">
        <f t="shared" si="60"/>
        <v>1</v>
      </c>
      <c r="N481" s="16" t="b">
        <f t="shared" si="61"/>
        <v>0</v>
      </c>
      <c r="O481" s="16" t="b">
        <f t="shared" si="62"/>
        <v>0</v>
      </c>
      <c r="P481" s="21" t="b">
        <f t="shared" si="63"/>
        <v>0</v>
      </c>
      <c r="Q481" s="22" t="s">
        <v>75</v>
      </c>
      <c r="R481" s="11"/>
      <c r="S481" s="6"/>
      <c r="T481" s="6"/>
      <c r="U481" s="17"/>
      <c r="V481" s="9"/>
      <c r="W481" s="9"/>
      <c r="X481" s="19" t="s">
        <v>944</v>
      </c>
      <c r="Y481" s="19" t="s">
        <v>945</v>
      </c>
      <c r="Z481" s="6"/>
      <c r="AA481" s="6"/>
    </row>
    <row r="482" spans="1:27" ht="12.75">
      <c r="A482" s="1" t="s">
        <v>948</v>
      </c>
      <c r="B482" s="1" t="s">
        <v>949</v>
      </c>
      <c r="C482" s="18">
        <v>9</v>
      </c>
      <c r="D482" s="3">
        <v>34</v>
      </c>
      <c r="E482" s="8">
        <v>38</v>
      </c>
      <c r="F482" s="8" t="s">
        <v>2</v>
      </c>
      <c r="G482" s="3">
        <v>50</v>
      </c>
      <c r="H482" s="18">
        <v>16</v>
      </c>
      <c r="I482" s="11">
        <v>-13.6</v>
      </c>
      <c r="J482" s="11">
        <v>16</v>
      </c>
      <c r="K482" s="7">
        <f t="shared" si="58"/>
        <v>440.96</v>
      </c>
      <c r="L482" s="7">
        <f t="shared" si="59"/>
        <v>20.999047597450698</v>
      </c>
      <c r="M482" s="16" t="b">
        <f t="shared" si="60"/>
        <v>0</v>
      </c>
      <c r="N482" s="16" t="b">
        <f t="shared" si="61"/>
        <v>1</v>
      </c>
      <c r="O482" s="16" t="b">
        <f t="shared" si="62"/>
        <v>0</v>
      </c>
      <c r="P482" s="21" t="b">
        <f t="shared" si="63"/>
        <v>0</v>
      </c>
      <c r="Q482" s="22" t="s">
        <v>340</v>
      </c>
      <c r="R482" s="11"/>
      <c r="S482" s="6"/>
      <c r="T482" s="6"/>
      <c r="U482" s="17"/>
      <c r="V482" s="9"/>
      <c r="W482" s="9"/>
      <c r="X482" s="19" t="s">
        <v>950</v>
      </c>
      <c r="Z482" s="6"/>
      <c r="AA482" s="6"/>
    </row>
    <row r="483" spans="1:27" ht="12.75">
      <c r="A483" s="1" t="s">
        <v>951</v>
      </c>
      <c r="B483" s="1" t="s">
        <v>952</v>
      </c>
      <c r="C483" s="18">
        <v>14</v>
      </c>
      <c r="D483" s="3">
        <v>38</v>
      </c>
      <c r="E483" s="8">
        <v>11</v>
      </c>
      <c r="F483" s="8" t="s">
        <v>2</v>
      </c>
      <c r="G483" s="3">
        <v>38</v>
      </c>
      <c r="H483" s="18">
        <v>3</v>
      </c>
      <c r="I483" s="11">
        <v>-13.9</v>
      </c>
      <c r="J483" s="11">
        <v>3.7</v>
      </c>
      <c r="K483" s="7">
        <f t="shared" si="58"/>
        <v>206.9</v>
      </c>
      <c r="L483" s="7">
        <f t="shared" si="59"/>
        <v>14.384018909887459</v>
      </c>
      <c r="M483" s="16" t="b">
        <f t="shared" si="60"/>
        <v>0</v>
      </c>
      <c r="N483" s="16" t="b">
        <f t="shared" si="61"/>
        <v>1</v>
      </c>
      <c r="O483" s="16" t="b">
        <f t="shared" si="62"/>
        <v>0</v>
      </c>
      <c r="P483" s="21" t="b">
        <f t="shared" si="63"/>
        <v>0</v>
      </c>
      <c r="Q483" s="22" t="s">
        <v>156</v>
      </c>
      <c r="R483" s="11"/>
      <c r="S483" s="6"/>
      <c r="T483" s="6"/>
      <c r="U483" s="17"/>
      <c r="V483" s="9"/>
      <c r="W483" s="9"/>
      <c r="X483" s="19" t="s">
        <v>950</v>
      </c>
      <c r="Z483" s="6"/>
      <c r="AA483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I49" sqref="I49"/>
    </sheetView>
  </sheetViews>
  <sheetFormatPr defaultColWidth="9.140625" defaultRowHeight="12.75"/>
  <sheetData>
    <row r="1" spans="1:2" ht="12.75">
      <c r="A1" s="15" t="s">
        <v>992</v>
      </c>
      <c r="B1" s="15" t="s">
        <v>994</v>
      </c>
    </row>
    <row r="2" spans="1:2" ht="12.75">
      <c r="A2" s="12">
        <v>3</v>
      </c>
      <c r="B2" s="13">
        <v>3</v>
      </c>
    </row>
    <row r="3" spans="1:2" ht="12.75">
      <c r="A3" s="12">
        <v>6</v>
      </c>
      <c r="B3" s="13">
        <v>8</v>
      </c>
    </row>
    <row r="4" spans="1:2" ht="12.75">
      <c r="A4" s="12">
        <v>9</v>
      </c>
      <c r="B4" s="13">
        <v>10</v>
      </c>
    </row>
    <row r="5" spans="1:2" ht="12.75">
      <c r="A5" s="12">
        <v>12</v>
      </c>
      <c r="B5" s="13">
        <v>4</v>
      </c>
    </row>
    <row r="6" spans="1:2" ht="12.75">
      <c r="A6" s="12">
        <v>15</v>
      </c>
      <c r="B6" s="13">
        <v>4</v>
      </c>
    </row>
    <row r="7" spans="1:2" ht="12.75">
      <c r="A7" s="12">
        <v>18</v>
      </c>
      <c r="B7" s="13">
        <v>5</v>
      </c>
    </row>
    <row r="8" spans="1:2" ht="12.75">
      <c r="A8" s="12">
        <v>21</v>
      </c>
      <c r="B8" s="13">
        <v>6</v>
      </c>
    </row>
    <row r="9" spans="1:2" ht="12.75">
      <c r="A9" s="12">
        <v>24</v>
      </c>
      <c r="B9" s="13">
        <v>4</v>
      </c>
    </row>
    <row r="10" spans="1:2" ht="12.75">
      <c r="A10" s="12">
        <v>27</v>
      </c>
      <c r="B10" s="13">
        <v>7</v>
      </c>
    </row>
    <row r="11" spans="1:2" ht="12.75">
      <c r="A11" s="12">
        <v>30</v>
      </c>
      <c r="B11" s="13">
        <v>3</v>
      </c>
    </row>
    <row r="12" spans="1:2" ht="12.75">
      <c r="A12" s="12">
        <v>33</v>
      </c>
      <c r="B12" s="13">
        <v>0</v>
      </c>
    </row>
    <row r="13" spans="1:2" ht="12.75">
      <c r="A13" s="12">
        <v>36</v>
      </c>
      <c r="B13" s="13">
        <v>2</v>
      </c>
    </row>
    <row r="14" spans="1:2" ht="12.75">
      <c r="A14" s="12">
        <v>39</v>
      </c>
      <c r="B14" s="13">
        <v>2</v>
      </c>
    </row>
    <row r="15" spans="1:2" ht="12.75">
      <c r="A15" s="12">
        <v>42</v>
      </c>
      <c r="B15" s="13">
        <v>2</v>
      </c>
    </row>
    <row r="16" spans="1:2" ht="12.75">
      <c r="A16" s="12">
        <v>45</v>
      </c>
      <c r="B16" s="13">
        <v>4</v>
      </c>
    </row>
    <row r="17" spans="1:2" ht="12.75">
      <c r="A17" s="12">
        <v>48</v>
      </c>
      <c r="B17" s="13">
        <v>3</v>
      </c>
    </row>
    <row r="18" spans="1:2" ht="12.75">
      <c r="A18" s="12">
        <v>51</v>
      </c>
      <c r="B18" s="13">
        <v>0</v>
      </c>
    </row>
    <row r="19" spans="1:2" ht="12.75">
      <c r="A19" s="12">
        <v>54</v>
      </c>
      <c r="B19" s="13">
        <v>2</v>
      </c>
    </row>
    <row r="20" spans="1:2" ht="12.75">
      <c r="A20" s="12">
        <v>57</v>
      </c>
      <c r="B20" s="13">
        <v>3</v>
      </c>
    </row>
    <row r="21" spans="1:2" ht="12.75">
      <c r="A21" s="12">
        <v>60</v>
      </c>
      <c r="B21" s="13">
        <v>1</v>
      </c>
    </row>
    <row r="22" spans="1:2" ht="13.5" thickBot="1">
      <c r="A22" s="14" t="s">
        <v>993</v>
      </c>
      <c r="B22" s="14">
        <v>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C42" sqref="C42"/>
    </sheetView>
  </sheetViews>
  <sheetFormatPr defaultColWidth="9.140625" defaultRowHeight="12.75"/>
  <sheetData>
    <row r="1" spans="1:2" ht="12.75">
      <c r="A1" s="15" t="s">
        <v>992</v>
      </c>
      <c r="B1" s="15" t="s">
        <v>994</v>
      </c>
    </row>
    <row r="2" spans="1:2" ht="12.75">
      <c r="A2" s="12">
        <v>1</v>
      </c>
      <c r="B2" s="13">
        <v>0</v>
      </c>
    </row>
    <row r="3" spans="1:2" ht="12.75">
      <c r="A3" s="12">
        <v>1.5848931924611136</v>
      </c>
      <c r="B3" s="13">
        <v>0</v>
      </c>
    </row>
    <row r="4" spans="1:2" ht="12.75">
      <c r="A4" s="12">
        <v>2.5118864315095806</v>
      </c>
      <c r="B4" s="13">
        <v>1</v>
      </c>
    </row>
    <row r="5" spans="1:2" ht="12.75">
      <c r="A5" s="12">
        <v>3.9810717055349727</v>
      </c>
      <c r="B5" s="13">
        <v>6</v>
      </c>
    </row>
    <row r="6" spans="1:2" ht="12.75">
      <c r="A6" s="12">
        <v>6.309573444801934</v>
      </c>
      <c r="B6" s="13">
        <v>5</v>
      </c>
    </row>
    <row r="7" spans="1:2" ht="12.75">
      <c r="A7" s="12">
        <v>10</v>
      </c>
      <c r="B7" s="13">
        <v>10</v>
      </c>
    </row>
    <row r="8" spans="1:2" ht="12.75">
      <c r="A8" s="12">
        <v>15.848931924611136</v>
      </c>
      <c r="B8" s="13">
        <v>9</v>
      </c>
    </row>
    <row r="9" spans="1:2" ht="12.75">
      <c r="A9" s="12">
        <v>25.1188643150958</v>
      </c>
      <c r="B9" s="13">
        <v>17</v>
      </c>
    </row>
    <row r="10" spans="1:2" ht="12.75">
      <c r="A10" s="12">
        <v>39.810717055349755</v>
      </c>
      <c r="B10" s="13">
        <v>10</v>
      </c>
    </row>
    <row r="11" spans="1:2" ht="12.75">
      <c r="A11" s="12">
        <v>63.095734448019364</v>
      </c>
      <c r="B11" s="13">
        <v>15</v>
      </c>
    </row>
    <row r="12" spans="1:2" ht="12.75">
      <c r="A12" s="12">
        <v>100</v>
      </c>
      <c r="B12" s="13">
        <v>3</v>
      </c>
    </row>
    <row r="13" spans="1:2" ht="13.5" thickBot="1">
      <c r="A13" s="14" t="s">
        <v>993</v>
      </c>
      <c r="B13" s="14">
        <v>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C47" sqref="C47"/>
    </sheetView>
  </sheetViews>
  <sheetFormatPr defaultColWidth="9.140625" defaultRowHeight="12.75"/>
  <sheetData>
    <row r="1" spans="1:2" ht="12.75">
      <c r="A1" s="15" t="s">
        <v>992</v>
      </c>
      <c r="B1" s="15" t="s">
        <v>994</v>
      </c>
    </row>
    <row r="2" spans="1:2" ht="12.75">
      <c r="A2" s="12">
        <v>0.1</v>
      </c>
      <c r="B2" s="13">
        <v>0</v>
      </c>
    </row>
    <row r="3" spans="1:2" ht="12.75">
      <c r="A3" s="12">
        <v>0.15848931924611132</v>
      </c>
      <c r="B3" s="13">
        <v>0</v>
      </c>
    </row>
    <row r="4" spans="1:2" ht="12.75">
      <c r="A4" s="12">
        <v>0.251188643150958</v>
      </c>
      <c r="B4" s="13">
        <v>0</v>
      </c>
    </row>
    <row r="5" spans="1:2" ht="12.75">
      <c r="A5" s="12">
        <v>0.3981071705534972</v>
      </c>
      <c r="B5" s="13">
        <v>0</v>
      </c>
    </row>
    <row r="6" spans="1:2" ht="12.75">
      <c r="A6" s="12">
        <v>0.6309573444801932</v>
      </c>
      <c r="B6" s="13">
        <v>0</v>
      </c>
    </row>
    <row r="7" spans="1:2" ht="12.75">
      <c r="A7" s="12">
        <v>1</v>
      </c>
      <c r="B7" s="13">
        <v>0</v>
      </c>
    </row>
    <row r="8" spans="1:2" ht="12.75">
      <c r="A8" s="12">
        <v>1.5848931924611136</v>
      </c>
      <c r="B8" s="13">
        <v>0</v>
      </c>
    </row>
    <row r="9" spans="1:2" ht="12.75">
      <c r="A9" s="12">
        <v>2.5118864315095806</v>
      </c>
      <c r="B9" s="13">
        <v>0</v>
      </c>
    </row>
    <row r="10" spans="1:2" ht="12.75">
      <c r="A10" s="12">
        <v>3.9810717055349727</v>
      </c>
      <c r="B10" s="13">
        <v>4</v>
      </c>
    </row>
    <row r="11" spans="1:2" ht="12.75">
      <c r="A11" s="12">
        <v>6.309573444801934</v>
      </c>
      <c r="B11" s="13">
        <v>9</v>
      </c>
    </row>
    <row r="12" spans="1:2" ht="12.75">
      <c r="A12" s="12">
        <v>10</v>
      </c>
      <c r="B12" s="13">
        <v>17</v>
      </c>
    </row>
    <row r="13" spans="1:2" ht="12.75">
      <c r="A13" s="12">
        <v>15.848931924611136</v>
      </c>
      <c r="B13" s="13">
        <v>11</v>
      </c>
    </row>
    <row r="14" spans="1:2" ht="12.75">
      <c r="A14" s="12">
        <v>25.1188643150958</v>
      </c>
      <c r="B14" s="13">
        <v>10</v>
      </c>
    </row>
    <row r="15" spans="1:2" ht="12.75">
      <c r="A15" s="12">
        <v>39.810717055349755</v>
      </c>
      <c r="B15" s="13">
        <v>12</v>
      </c>
    </row>
    <row r="16" spans="1:2" ht="12.75">
      <c r="A16" s="12">
        <v>63.095734448019364</v>
      </c>
      <c r="B16" s="13">
        <v>4</v>
      </c>
    </row>
    <row r="17" spans="1:2" ht="12.75">
      <c r="A17" s="12">
        <v>100</v>
      </c>
      <c r="B17" s="13">
        <v>1</v>
      </c>
    </row>
    <row r="18" spans="1:2" ht="13.5" thickBot="1">
      <c r="A18" s="14" t="s">
        <v>993</v>
      </c>
      <c r="B18" s="14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C47" sqref="C47"/>
    </sheetView>
  </sheetViews>
  <sheetFormatPr defaultColWidth="9.140625" defaultRowHeight="12.75"/>
  <sheetData>
    <row r="1" spans="1:2" ht="12.75">
      <c r="A1" s="15" t="s">
        <v>992</v>
      </c>
      <c r="B1" s="15" t="s">
        <v>994</v>
      </c>
    </row>
    <row r="2" spans="1:2" ht="12.75">
      <c r="A2" s="12">
        <v>26.45454545231568</v>
      </c>
      <c r="B2" s="13">
        <v>50</v>
      </c>
    </row>
    <row r="3" spans="1:2" ht="12.75">
      <c r="A3" s="12">
        <v>52.90909090463136</v>
      </c>
      <c r="B3" s="13">
        <v>19</v>
      </c>
    </row>
    <row r="4" spans="1:2" ht="12.75">
      <c r="A4" s="12">
        <v>79.36363635694704</v>
      </c>
      <c r="B4" s="13">
        <v>5</v>
      </c>
    </row>
    <row r="5" spans="1:2" ht="12.75">
      <c r="A5" s="12">
        <v>105.81818180926273</v>
      </c>
      <c r="B5" s="13">
        <v>2</v>
      </c>
    </row>
    <row r="6" spans="1:2" ht="12.75">
      <c r="A6" s="12">
        <v>132.2727272615784</v>
      </c>
      <c r="B6" s="13">
        <v>2</v>
      </c>
    </row>
    <row r="7" spans="1:2" ht="12.75">
      <c r="A7" s="12">
        <v>158.72727271389408</v>
      </c>
      <c r="B7" s="13">
        <v>0</v>
      </c>
    </row>
    <row r="8" spans="1:2" ht="12.75">
      <c r="A8" s="12">
        <v>185.18181816620978</v>
      </c>
      <c r="B8" s="13">
        <v>0</v>
      </c>
    </row>
    <row r="9" spans="1:2" ht="12.75">
      <c r="A9" s="12">
        <v>211.63636361852545</v>
      </c>
      <c r="B9" s="13">
        <v>0</v>
      </c>
    </row>
    <row r="10" spans="1:2" ht="12.75">
      <c r="A10" s="12">
        <v>238.09090907084112</v>
      </c>
      <c r="B10" s="13">
        <v>1</v>
      </c>
    </row>
    <row r="11" spans="1:2" ht="12.75">
      <c r="A11" s="12">
        <v>264.5454545231568</v>
      </c>
      <c r="B11" s="13">
        <v>0</v>
      </c>
    </row>
    <row r="12" spans="1:2" ht="13.5" thickBot="1">
      <c r="A12" s="14" t="s">
        <v>993</v>
      </c>
      <c r="B12" s="1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I48" sqref="I48"/>
    </sheetView>
  </sheetViews>
  <sheetFormatPr defaultColWidth="9.140625" defaultRowHeight="12.75"/>
  <sheetData>
    <row r="1" spans="1:2" ht="12.75">
      <c r="A1" s="15" t="s">
        <v>992</v>
      </c>
      <c r="B1" s="15" t="s">
        <v>994</v>
      </c>
    </row>
    <row r="2" spans="1:2" ht="12.75">
      <c r="A2" s="12">
        <v>3</v>
      </c>
      <c r="B2" s="13">
        <v>32</v>
      </c>
    </row>
    <row r="3" spans="1:2" ht="12.75">
      <c r="A3" s="12">
        <v>6</v>
      </c>
      <c r="B3" s="13">
        <v>24</v>
      </c>
    </row>
    <row r="4" spans="1:2" ht="12.75">
      <c r="A4" s="12">
        <v>9</v>
      </c>
      <c r="B4" s="13">
        <v>10</v>
      </c>
    </row>
    <row r="5" spans="1:2" ht="12.75">
      <c r="A5" s="12">
        <v>12</v>
      </c>
      <c r="B5" s="13">
        <v>7</v>
      </c>
    </row>
    <row r="6" spans="1:2" ht="12.75">
      <c r="A6" s="12">
        <v>15</v>
      </c>
      <c r="B6" s="13">
        <v>3</v>
      </c>
    </row>
    <row r="7" spans="1:2" ht="12.75">
      <c r="A7" s="12">
        <v>18</v>
      </c>
      <c r="B7" s="13">
        <v>2</v>
      </c>
    </row>
    <row r="8" spans="1:2" ht="12.75">
      <c r="A8" s="12">
        <v>21</v>
      </c>
      <c r="B8" s="13">
        <v>1</v>
      </c>
    </row>
    <row r="9" spans="1:2" ht="12.75">
      <c r="A9" s="12">
        <v>24</v>
      </c>
      <c r="B9" s="13">
        <v>0</v>
      </c>
    </row>
    <row r="10" spans="1:2" ht="12.75">
      <c r="A10" s="12">
        <v>27</v>
      </c>
      <c r="B10" s="13">
        <v>0</v>
      </c>
    </row>
    <row r="11" spans="1:2" ht="12.75">
      <c r="A11" s="12">
        <v>30</v>
      </c>
      <c r="B11" s="13">
        <v>0</v>
      </c>
    </row>
    <row r="12" spans="1:2" ht="13.5" thickBot="1">
      <c r="A12" s="14" t="s">
        <v>993</v>
      </c>
      <c r="B12" s="1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41" sqref="B41"/>
    </sheetView>
  </sheetViews>
  <sheetFormatPr defaultColWidth="9.140625" defaultRowHeight="12.75"/>
  <sheetData>
    <row r="1" spans="1:2" ht="12.75">
      <c r="A1" s="15" t="s">
        <v>992</v>
      </c>
      <c r="B1" s="15" t="s">
        <v>994</v>
      </c>
    </row>
    <row r="2" spans="1:2" ht="12.75">
      <c r="A2" s="12">
        <v>0.251188643150958</v>
      </c>
      <c r="B2" s="13">
        <v>2</v>
      </c>
    </row>
    <row r="3" spans="1:2" ht="12.75">
      <c r="A3" s="12">
        <v>0.3981071705534972</v>
      </c>
      <c r="B3" s="13">
        <v>2</v>
      </c>
    </row>
    <row r="4" spans="1:2" ht="12.75">
      <c r="A4" s="12">
        <v>0.6309573444801932</v>
      </c>
      <c r="B4" s="13">
        <v>1</v>
      </c>
    </row>
    <row r="5" spans="1:2" ht="12.75">
      <c r="A5" s="12">
        <v>1</v>
      </c>
      <c r="B5" s="13">
        <v>6</v>
      </c>
    </row>
    <row r="6" spans="1:2" ht="12.75">
      <c r="A6" s="12">
        <v>1.5848931924611136</v>
      </c>
      <c r="B6" s="13">
        <v>4</v>
      </c>
    </row>
    <row r="7" spans="1:2" ht="12.75">
      <c r="A7" s="12">
        <v>2.5118864315095806</v>
      </c>
      <c r="B7" s="13">
        <v>14</v>
      </c>
    </row>
    <row r="8" spans="1:2" ht="12.75">
      <c r="A8" s="12">
        <v>3.9810717055349727</v>
      </c>
      <c r="B8" s="13">
        <v>15</v>
      </c>
    </row>
    <row r="9" spans="1:2" ht="12.75">
      <c r="A9" s="12">
        <v>6.309573444801934</v>
      </c>
      <c r="B9" s="13">
        <v>12</v>
      </c>
    </row>
    <row r="10" spans="1:2" ht="12.75">
      <c r="A10" s="12">
        <v>10</v>
      </c>
      <c r="B10" s="13">
        <v>13</v>
      </c>
    </row>
    <row r="11" spans="1:2" ht="12.75">
      <c r="A11" s="12">
        <v>15.848931924611136</v>
      </c>
      <c r="B11" s="13">
        <v>8</v>
      </c>
    </row>
    <row r="12" spans="1:2" ht="13.5" thickBot="1">
      <c r="A12" s="14" t="s">
        <v>993</v>
      </c>
      <c r="B12" s="14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80"/>
  <sheetViews>
    <sheetView workbookViewId="0" topLeftCell="K1">
      <selection activeCell="T1" sqref="T1"/>
    </sheetView>
  </sheetViews>
  <sheetFormatPr defaultColWidth="9.140625" defaultRowHeight="12.75"/>
  <cols>
    <col min="3" max="3" width="11.28125" style="0" bestFit="1" customWidth="1"/>
    <col min="4" max="4" width="14.140625" style="0" bestFit="1" customWidth="1"/>
    <col min="11" max="11" width="11.57421875" style="0" bestFit="1" customWidth="1"/>
    <col min="12" max="12" width="14.140625" style="0" bestFit="1" customWidth="1"/>
    <col min="13" max="13" width="13.28125" style="0" bestFit="1" customWidth="1"/>
    <col min="14" max="14" width="15.00390625" style="0" bestFit="1" customWidth="1"/>
    <col min="15" max="15" width="20.28125" style="0" bestFit="1" customWidth="1"/>
  </cols>
  <sheetData>
    <row r="1" spans="1:20" s="19" customFormat="1" ht="14.25">
      <c r="A1" s="19" t="s">
        <v>977</v>
      </c>
      <c r="B1" s="19" t="s">
        <v>978</v>
      </c>
      <c r="C1" s="19" t="s">
        <v>979</v>
      </c>
      <c r="D1" s="19" t="s">
        <v>980</v>
      </c>
      <c r="E1" s="1" t="s">
        <v>981</v>
      </c>
      <c r="F1" s="18" t="s">
        <v>982</v>
      </c>
      <c r="G1" s="3" t="s">
        <v>983</v>
      </c>
      <c r="H1" s="4" t="s">
        <v>984</v>
      </c>
      <c r="I1" s="20" t="s">
        <v>985</v>
      </c>
      <c r="J1" s="6" t="s">
        <v>989</v>
      </c>
      <c r="K1" s="9" t="s">
        <v>979</v>
      </c>
      <c r="L1" s="11" t="s">
        <v>980</v>
      </c>
      <c r="M1" s="7" t="s">
        <v>986</v>
      </c>
      <c r="N1" s="7" t="s">
        <v>990</v>
      </c>
      <c r="O1" s="7" t="s">
        <v>991</v>
      </c>
      <c r="Q1" s="34"/>
      <c r="R1" s="20" t="s">
        <v>1002</v>
      </c>
      <c r="S1" s="20" t="s">
        <v>1003</v>
      </c>
      <c r="T1" s="35"/>
    </row>
    <row r="2" spans="1:19" ht="12.75">
      <c r="A2">
        <v>-96</v>
      </c>
      <c r="B2">
        <v>-71.7</v>
      </c>
      <c r="C2">
        <f aca="true" t="shared" si="0" ref="C2:C33">SUMSQ(A2,B2)</f>
        <v>14356.89</v>
      </c>
      <c r="D2">
        <f aca="true" t="shared" si="1" ref="D2:D33">SQRT(C2)</f>
        <v>119.82024036029972</v>
      </c>
      <c r="E2" s="26" t="b">
        <f aca="true" t="shared" si="2" ref="E2:E33">AND(A2&lt;0,B2&lt;0,(ISNUMBER(A2)),(ISNUMBER(B2)))</f>
        <v>1</v>
      </c>
      <c r="F2" s="27" t="b">
        <f aca="true" t="shared" si="3" ref="F2:F33">AND(A2&lt;0,B2&gt;0,(ISNUMBER(A2)),(ISNUMBER(B2)))</f>
        <v>0</v>
      </c>
      <c r="G2" s="28" t="b">
        <f aca="true" t="shared" si="4" ref="G2:G33">AND(A2&gt;0,B2&lt;0,(ISNUMBER(A2)),(ISNUMBER(B2)))</f>
        <v>0</v>
      </c>
      <c r="H2" s="29" t="b">
        <f aca="true" t="shared" si="5" ref="H2:H33">AND(A2&gt;0,B2&gt;0,(ISNUMBER(A2)),(ISNUMBER(B2)))</f>
        <v>0</v>
      </c>
      <c r="I2" s="5" t="s">
        <v>75</v>
      </c>
      <c r="J2" s="23">
        <v>0.0008</v>
      </c>
      <c r="K2" s="30">
        <v>3.33</v>
      </c>
      <c r="L2" s="31">
        <f aca="true" t="shared" si="6" ref="L2:L33">SQRT(K2)</f>
        <v>1.8248287590894658</v>
      </c>
      <c r="M2" s="32">
        <v>3</v>
      </c>
      <c r="N2" s="33">
        <f>POWER(10,-1)</f>
        <v>0.1</v>
      </c>
      <c r="O2" s="32">
        <v>26.45454545231568</v>
      </c>
      <c r="R2" s="20">
        <f>S2*0.00484*D2</f>
        <v>1.9603266366552698</v>
      </c>
      <c r="S2" s="20">
        <f>((300000*J2)/71)</f>
        <v>3.380281690140845</v>
      </c>
    </row>
    <row r="3" spans="1:19" ht="12.75">
      <c r="A3">
        <v>46</v>
      </c>
      <c r="B3">
        <v>-5</v>
      </c>
      <c r="C3">
        <f t="shared" si="0"/>
        <v>2141</v>
      </c>
      <c r="D3">
        <f t="shared" si="1"/>
        <v>46.2709412050371</v>
      </c>
      <c r="E3" s="1" t="b">
        <f t="shared" si="2"/>
        <v>0</v>
      </c>
      <c r="F3" s="2" t="b">
        <f t="shared" si="3"/>
        <v>0</v>
      </c>
      <c r="G3" s="3" t="b">
        <f t="shared" si="4"/>
        <v>1</v>
      </c>
      <c r="H3" s="4" t="b">
        <f t="shared" si="5"/>
        <v>0</v>
      </c>
      <c r="I3" s="5" t="s">
        <v>8</v>
      </c>
      <c r="J3" s="6">
        <v>0.0009</v>
      </c>
      <c r="K3" s="9">
        <v>7.73</v>
      </c>
      <c r="L3" s="11">
        <f t="shared" si="6"/>
        <v>2.7802877548915688</v>
      </c>
      <c r="M3" s="7">
        <v>6</v>
      </c>
      <c r="N3" s="10">
        <f>POWER(10,-0.8)</f>
        <v>0.15848931924611132</v>
      </c>
      <c r="O3" s="7">
        <v>52.90909090463136</v>
      </c>
      <c r="R3" s="20">
        <f aca="true" t="shared" si="7" ref="R3:R66">S3*0.00484*D3</f>
        <v>0.8516459995315842</v>
      </c>
      <c r="S3" s="20">
        <f aca="true" t="shared" si="8" ref="S3:S66">((300000*J3)/71)</f>
        <v>3.8028169014084505</v>
      </c>
    </row>
    <row r="4" spans="1:19" ht="12.75">
      <c r="A4">
        <v>-3.1</v>
      </c>
      <c r="B4">
        <v>1.3</v>
      </c>
      <c r="C4">
        <f t="shared" si="0"/>
        <v>11.3</v>
      </c>
      <c r="D4">
        <f t="shared" si="1"/>
        <v>3.361547262794322</v>
      </c>
      <c r="E4" s="1" t="b">
        <f t="shared" si="2"/>
        <v>0</v>
      </c>
      <c r="F4" s="2" t="b">
        <f t="shared" si="3"/>
        <v>1</v>
      </c>
      <c r="G4" s="3" t="b">
        <f t="shared" si="4"/>
        <v>0</v>
      </c>
      <c r="H4" s="4" t="b">
        <f t="shared" si="5"/>
        <v>0</v>
      </c>
      <c r="I4" s="5" t="s">
        <v>12</v>
      </c>
      <c r="J4" s="6">
        <v>0.001</v>
      </c>
      <c r="K4" s="9">
        <v>8</v>
      </c>
      <c r="L4" s="11">
        <f t="shared" si="6"/>
        <v>2.8284271247461903</v>
      </c>
      <c r="M4" s="7">
        <v>9</v>
      </c>
      <c r="N4" s="10">
        <f>POWER(10,-0.6)</f>
        <v>0.251188643150958</v>
      </c>
      <c r="O4" s="7">
        <v>79.36363635694704</v>
      </c>
      <c r="R4" s="20">
        <f t="shared" si="7"/>
        <v>0.06874600881094865</v>
      </c>
      <c r="S4" s="20">
        <f t="shared" si="8"/>
        <v>4.225352112676056</v>
      </c>
    </row>
    <row r="5" spans="1:19" ht="12.75">
      <c r="A5">
        <v>180</v>
      </c>
      <c r="B5">
        <v>-123</v>
      </c>
      <c r="C5">
        <f t="shared" si="0"/>
        <v>47529</v>
      </c>
      <c r="D5">
        <f t="shared" si="1"/>
        <v>218.01146758828995</v>
      </c>
      <c r="E5" s="1" t="b">
        <f t="shared" si="2"/>
        <v>0</v>
      </c>
      <c r="F5" s="2" t="b">
        <f t="shared" si="3"/>
        <v>0</v>
      </c>
      <c r="G5" s="3" t="b">
        <f t="shared" si="4"/>
        <v>1</v>
      </c>
      <c r="H5" s="4" t="b">
        <f t="shared" si="5"/>
        <v>0</v>
      </c>
      <c r="I5" s="5" t="s">
        <v>15</v>
      </c>
      <c r="J5" s="6">
        <v>0.002</v>
      </c>
      <c r="K5" s="9">
        <v>9.01</v>
      </c>
      <c r="L5" s="11">
        <f t="shared" si="6"/>
        <v>3.0016662039607267</v>
      </c>
      <c r="M5" s="7">
        <v>12</v>
      </c>
      <c r="N5" s="10">
        <f>POWER(10,-0.4)</f>
        <v>0.3981071705534972</v>
      </c>
      <c r="O5" s="7">
        <v>105.81818180926273</v>
      </c>
      <c r="R5" s="20">
        <f t="shared" si="7"/>
        <v>8.91697608276611</v>
      </c>
      <c r="S5" s="20">
        <f t="shared" si="8"/>
        <v>8.450704225352112</v>
      </c>
    </row>
    <row r="6" spans="1:19" ht="12.75">
      <c r="A6">
        <v>-17</v>
      </c>
      <c r="B6">
        <v>15.4</v>
      </c>
      <c r="C6">
        <f t="shared" si="0"/>
        <v>526.1600000000001</v>
      </c>
      <c r="D6">
        <f t="shared" si="1"/>
        <v>22.93817778290159</v>
      </c>
      <c r="E6" s="1" t="b">
        <f t="shared" si="2"/>
        <v>0</v>
      </c>
      <c r="F6" s="2" t="b">
        <f t="shared" si="3"/>
        <v>1</v>
      </c>
      <c r="G6" s="3" t="b">
        <f t="shared" si="4"/>
        <v>0</v>
      </c>
      <c r="H6" s="4" t="b">
        <f t="shared" si="5"/>
        <v>0</v>
      </c>
      <c r="I6" s="5" t="s">
        <v>8</v>
      </c>
      <c r="J6" s="6">
        <v>0.0024</v>
      </c>
      <c r="K6" s="9">
        <v>11.3</v>
      </c>
      <c r="L6" s="11">
        <f t="shared" si="6"/>
        <v>3.361547262794322</v>
      </c>
      <c r="M6" s="7">
        <v>15</v>
      </c>
      <c r="N6" s="10">
        <f>POWER(10,-0.2)</f>
        <v>0.6309573444801932</v>
      </c>
      <c r="O6" s="7">
        <v>132.2727272615784</v>
      </c>
      <c r="R6" s="20">
        <f t="shared" si="7"/>
        <v>1.1258445343359922</v>
      </c>
      <c r="S6" s="20">
        <f t="shared" si="8"/>
        <v>10.140845070422534</v>
      </c>
    </row>
    <row r="7" spans="1:19" ht="12.75">
      <c r="A7">
        <v>30.7</v>
      </c>
      <c r="B7">
        <v>-30.6</v>
      </c>
      <c r="C7">
        <f t="shared" si="0"/>
        <v>1878.8500000000001</v>
      </c>
      <c r="D7">
        <f t="shared" si="1"/>
        <v>43.34570336261716</v>
      </c>
      <c r="E7" s="1" t="b">
        <f t="shared" si="2"/>
        <v>0</v>
      </c>
      <c r="F7" s="2" t="b">
        <f t="shared" si="3"/>
        <v>0</v>
      </c>
      <c r="G7" s="3" t="b">
        <f t="shared" si="4"/>
        <v>1</v>
      </c>
      <c r="H7" s="4" t="b">
        <f t="shared" si="5"/>
        <v>0</v>
      </c>
      <c r="I7" s="5" t="s">
        <v>8</v>
      </c>
      <c r="J7" s="6">
        <v>0.0024</v>
      </c>
      <c r="K7" s="9">
        <v>14.53</v>
      </c>
      <c r="L7" s="11">
        <f t="shared" si="6"/>
        <v>3.8118237105091834</v>
      </c>
      <c r="M7" s="7">
        <v>18</v>
      </c>
      <c r="N7" s="10">
        <f>POWER(10,0)</f>
        <v>1</v>
      </c>
      <c r="O7" s="7">
        <v>158.72727271389408</v>
      </c>
      <c r="R7" s="20">
        <f t="shared" si="7"/>
        <v>2.1274803813809613</v>
      </c>
      <c r="S7" s="20">
        <f t="shared" si="8"/>
        <v>10.140845070422534</v>
      </c>
    </row>
    <row r="8" spans="1:19" ht="12.75">
      <c r="A8">
        <v>-19</v>
      </c>
      <c r="B8">
        <v>-40</v>
      </c>
      <c r="C8">
        <f t="shared" si="0"/>
        <v>1961</v>
      </c>
      <c r="D8">
        <f t="shared" si="1"/>
        <v>44.28317965096906</v>
      </c>
      <c r="E8" s="1" t="b">
        <f t="shared" si="2"/>
        <v>1</v>
      </c>
      <c r="F8" s="2" t="b">
        <f t="shared" si="3"/>
        <v>0</v>
      </c>
      <c r="G8" s="3" t="b">
        <f t="shared" si="4"/>
        <v>0</v>
      </c>
      <c r="H8" s="4" t="b">
        <f t="shared" si="5"/>
        <v>0</v>
      </c>
      <c r="I8" s="5" t="s">
        <v>20</v>
      </c>
      <c r="J8" s="6">
        <v>0.003</v>
      </c>
      <c r="K8" s="9">
        <v>14.89</v>
      </c>
      <c r="L8" s="11">
        <f t="shared" si="6"/>
        <v>3.8587562763149474</v>
      </c>
      <c r="M8" s="7">
        <v>21</v>
      </c>
      <c r="N8" s="10">
        <f>POWER(10,0.2)</f>
        <v>1.5848931924611136</v>
      </c>
      <c r="O8" s="7">
        <v>185.18181816620978</v>
      </c>
      <c r="R8" s="20">
        <f t="shared" si="7"/>
        <v>2.716866627600299</v>
      </c>
      <c r="S8" s="20">
        <f t="shared" si="8"/>
        <v>12.67605633802817</v>
      </c>
    </row>
    <row r="9" spans="1:19" ht="12.75">
      <c r="A9">
        <v>-78.7</v>
      </c>
      <c r="B9">
        <v>51.6</v>
      </c>
      <c r="C9">
        <f t="shared" si="0"/>
        <v>8856.25</v>
      </c>
      <c r="D9">
        <f t="shared" si="1"/>
        <v>94.10765112359356</v>
      </c>
      <c r="E9" s="1" t="b">
        <f t="shared" si="2"/>
        <v>0</v>
      </c>
      <c r="F9" s="2" t="b">
        <f t="shared" si="3"/>
        <v>1</v>
      </c>
      <c r="G9" s="3" t="b">
        <f t="shared" si="4"/>
        <v>0</v>
      </c>
      <c r="H9" s="4" t="b">
        <f t="shared" si="5"/>
        <v>0</v>
      </c>
      <c r="I9" s="5" t="s">
        <v>209</v>
      </c>
      <c r="J9" s="6">
        <v>0.0037</v>
      </c>
      <c r="K9" s="9">
        <v>21.25</v>
      </c>
      <c r="L9" s="11">
        <f t="shared" si="6"/>
        <v>4.6097722286464435</v>
      </c>
      <c r="M9" s="7">
        <v>24</v>
      </c>
      <c r="N9" s="10">
        <f>POWER(10,0.4)</f>
        <v>2.5118864315095806</v>
      </c>
      <c r="O9" s="7">
        <v>211.63636361852545</v>
      </c>
      <c r="R9" s="20">
        <f t="shared" si="7"/>
        <v>7.120900632343577</v>
      </c>
      <c r="S9" s="20">
        <f t="shared" si="8"/>
        <v>15.633802816901408</v>
      </c>
    </row>
    <row r="10" spans="1:19" ht="12.75">
      <c r="A10">
        <v>-1.7</v>
      </c>
      <c r="B10">
        <v>2.2</v>
      </c>
      <c r="C10">
        <f t="shared" si="0"/>
        <v>7.73</v>
      </c>
      <c r="D10">
        <f t="shared" si="1"/>
        <v>2.7802877548915688</v>
      </c>
      <c r="E10" s="1" t="b">
        <f t="shared" si="2"/>
        <v>0</v>
      </c>
      <c r="F10" s="2" t="b">
        <f t="shared" si="3"/>
        <v>1</v>
      </c>
      <c r="G10" s="3" t="b">
        <f t="shared" si="4"/>
        <v>0</v>
      </c>
      <c r="H10" s="4" t="b">
        <f t="shared" si="5"/>
        <v>0</v>
      </c>
      <c r="I10" s="5" t="s">
        <v>8</v>
      </c>
      <c r="J10" s="6">
        <v>0.0039</v>
      </c>
      <c r="K10" s="9">
        <v>21.76</v>
      </c>
      <c r="L10" s="11">
        <f t="shared" si="6"/>
        <v>4.664761515876241</v>
      </c>
      <c r="M10" s="7">
        <v>27</v>
      </c>
      <c r="N10" s="10">
        <f>POWER(10,0.6)</f>
        <v>3.9810717055349727</v>
      </c>
      <c r="O10" s="7">
        <v>238.09090907084112</v>
      </c>
      <c r="R10" s="20">
        <f t="shared" si="7"/>
        <v>0.2217494858929574</v>
      </c>
      <c r="S10" s="20">
        <f t="shared" si="8"/>
        <v>16.47887323943662</v>
      </c>
    </row>
    <row r="11" spans="1:19" ht="12.75">
      <c r="A11">
        <v>25.4</v>
      </c>
      <c r="B11">
        <v>6.3</v>
      </c>
      <c r="C11">
        <f t="shared" si="0"/>
        <v>684.8499999999999</v>
      </c>
      <c r="D11">
        <f t="shared" si="1"/>
        <v>26.169638897011932</v>
      </c>
      <c r="E11" s="1" t="b">
        <f t="shared" si="2"/>
        <v>0</v>
      </c>
      <c r="F11" s="2" t="b">
        <f t="shared" si="3"/>
        <v>0</v>
      </c>
      <c r="G11" s="3" t="b">
        <f t="shared" si="4"/>
        <v>0</v>
      </c>
      <c r="H11" s="4" t="b">
        <f t="shared" si="5"/>
        <v>1</v>
      </c>
      <c r="I11" s="5" t="s">
        <v>12</v>
      </c>
      <c r="J11" s="6">
        <v>0.004</v>
      </c>
      <c r="K11" s="9">
        <v>33.8</v>
      </c>
      <c r="L11" s="11">
        <f t="shared" si="6"/>
        <v>5.813776741499453</v>
      </c>
      <c r="M11" s="7">
        <v>30</v>
      </c>
      <c r="N11" s="10">
        <f>POWER(10,0.8)</f>
        <v>6.309573444801934</v>
      </c>
      <c r="O11" s="7">
        <v>264.5454545231568</v>
      </c>
      <c r="R11" s="20">
        <f t="shared" si="7"/>
        <v>2.140750179068243</v>
      </c>
      <c r="S11" s="20">
        <f t="shared" si="8"/>
        <v>16.901408450704224</v>
      </c>
    </row>
    <row r="12" spans="1:19" ht="12.75">
      <c r="A12">
        <v>4.2</v>
      </c>
      <c r="B12">
        <v>1.9</v>
      </c>
      <c r="C12">
        <f t="shared" si="0"/>
        <v>21.25</v>
      </c>
      <c r="D12">
        <f t="shared" si="1"/>
        <v>4.6097722286464435</v>
      </c>
      <c r="E12" s="1" t="b">
        <f t="shared" si="2"/>
        <v>0</v>
      </c>
      <c r="F12" s="2" t="b">
        <f t="shared" si="3"/>
        <v>0</v>
      </c>
      <c r="G12" s="3" t="b">
        <f t="shared" si="4"/>
        <v>0</v>
      </c>
      <c r="H12" s="4" t="b">
        <f t="shared" si="5"/>
        <v>1</v>
      </c>
      <c r="I12" s="5" t="s">
        <v>8</v>
      </c>
      <c r="J12" s="6">
        <v>0.0042</v>
      </c>
      <c r="K12" s="9">
        <v>35.05</v>
      </c>
      <c r="L12" s="11">
        <f t="shared" si="6"/>
        <v>5.920304046246273</v>
      </c>
      <c r="M12" s="7">
        <v>33</v>
      </c>
      <c r="N12" s="10">
        <f>POWER(10,1)</f>
        <v>10</v>
      </c>
      <c r="O12" s="7"/>
      <c r="R12" s="20">
        <f t="shared" si="7"/>
        <v>0.3959469712560207</v>
      </c>
      <c r="S12" s="20">
        <f t="shared" si="8"/>
        <v>17.746478873239436</v>
      </c>
    </row>
    <row r="13" spans="1:19" ht="12.75">
      <c r="A13">
        <v>13.4</v>
      </c>
      <c r="B13">
        <v>40.3</v>
      </c>
      <c r="C13">
        <f t="shared" si="0"/>
        <v>1803.6499999999996</v>
      </c>
      <c r="D13">
        <f t="shared" si="1"/>
        <v>42.46940074924533</v>
      </c>
      <c r="E13" s="1" t="b">
        <f t="shared" si="2"/>
        <v>0</v>
      </c>
      <c r="F13" s="2" t="b">
        <f t="shared" si="3"/>
        <v>0</v>
      </c>
      <c r="G13" s="3" t="b">
        <f t="shared" si="4"/>
        <v>0</v>
      </c>
      <c r="H13" s="4" t="b">
        <f t="shared" si="5"/>
        <v>1</v>
      </c>
      <c r="I13" s="5" t="s">
        <v>461</v>
      </c>
      <c r="J13" s="6">
        <v>0.0047</v>
      </c>
      <c r="K13" s="9">
        <v>37.57</v>
      </c>
      <c r="L13" s="11">
        <f t="shared" si="6"/>
        <v>6.129437168288781</v>
      </c>
      <c r="M13" s="7">
        <v>36</v>
      </c>
      <c r="N13" s="10">
        <f>POWER(10,1.2)</f>
        <v>15.848931924611136</v>
      </c>
      <c r="O13" s="7"/>
      <c r="R13" s="20">
        <f t="shared" si="7"/>
        <v>4.082087020748589</v>
      </c>
      <c r="S13" s="20">
        <f t="shared" si="8"/>
        <v>19.859154929577464</v>
      </c>
    </row>
    <row r="14" spans="1:19" ht="12.75">
      <c r="A14">
        <v>9.7</v>
      </c>
      <c r="B14">
        <v>32.3</v>
      </c>
      <c r="C14">
        <f t="shared" si="0"/>
        <v>1137.3799999999997</v>
      </c>
      <c r="D14">
        <f t="shared" si="1"/>
        <v>33.725064862799</v>
      </c>
      <c r="E14" s="1" t="b">
        <f t="shared" si="2"/>
        <v>0</v>
      </c>
      <c r="F14" s="2" t="b">
        <f t="shared" si="3"/>
        <v>0</v>
      </c>
      <c r="G14" s="3" t="b">
        <f t="shared" si="4"/>
        <v>0</v>
      </c>
      <c r="H14" s="4" t="b">
        <f t="shared" si="5"/>
        <v>1</v>
      </c>
      <c r="I14" s="5" t="s">
        <v>8</v>
      </c>
      <c r="J14" s="6">
        <v>0.0053</v>
      </c>
      <c r="K14" s="9">
        <v>40.05</v>
      </c>
      <c r="L14" s="11">
        <f t="shared" si="6"/>
        <v>6.328506932918696</v>
      </c>
      <c r="M14" s="7">
        <v>39</v>
      </c>
      <c r="N14" s="10">
        <f>POWER(10,1.4)</f>
        <v>25.1188643150958</v>
      </c>
      <c r="O14" s="7"/>
      <c r="R14" s="20">
        <f t="shared" si="7"/>
        <v>3.6554170303965634</v>
      </c>
      <c r="S14" s="20">
        <f t="shared" si="8"/>
        <v>22.3943661971831</v>
      </c>
    </row>
    <row r="15" spans="1:19" ht="12.75">
      <c r="A15">
        <v>-23.8</v>
      </c>
      <c r="B15">
        <v>-6.3</v>
      </c>
      <c r="C15">
        <f t="shared" si="0"/>
        <v>606.1300000000001</v>
      </c>
      <c r="D15">
        <f t="shared" si="1"/>
        <v>24.619707553096568</v>
      </c>
      <c r="E15" s="1" t="b">
        <f t="shared" si="2"/>
        <v>1</v>
      </c>
      <c r="F15" s="2" t="b">
        <f t="shared" si="3"/>
        <v>0</v>
      </c>
      <c r="G15" s="3" t="b">
        <f t="shared" si="4"/>
        <v>0</v>
      </c>
      <c r="H15" s="4" t="b">
        <f t="shared" si="5"/>
        <v>0</v>
      </c>
      <c r="I15" s="5" t="s">
        <v>3</v>
      </c>
      <c r="J15" s="6">
        <v>0.0056</v>
      </c>
      <c r="K15" s="9">
        <v>49.81</v>
      </c>
      <c r="L15" s="11">
        <f t="shared" si="6"/>
        <v>7.057619995437555</v>
      </c>
      <c r="M15" s="7">
        <v>42</v>
      </c>
      <c r="N15" s="10">
        <f>POWER(10,1.6)</f>
        <v>39.810717055349755</v>
      </c>
      <c r="O15" s="7"/>
      <c r="R15" s="20">
        <f t="shared" si="7"/>
        <v>2.8195460007850537</v>
      </c>
      <c r="S15" s="20">
        <f t="shared" si="8"/>
        <v>23.661971830985916</v>
      </c>
    </row>
    <row r="16" spans="1:19" ht="12.75">
      <c r="A16">
        <v>10.6</v>
      </c>
      <c r="B16">
        <v>25.1</v>
      </c>
      <c r="C16">
        <f t="shared" si="0"/>
        <v>742.3700000000001</v>
      </c>
      <c r="D16">
        <f t="shared" si="1"/>
        <v>27.24646766096479</v>
      </c>
      <c r="E16" s="1" t="b">
        <f t="shared" si="2"/>
        <v>0</v>
      </c>
      <c r="F16" s="2" t="b">
        <f t="shared" si="3"/>
        <v>0</v>
      </c>
      <c r="G16" s="3" t="b">
        <f t="shared" si="4"/>
        <v>0</v>
      </c>
      <c r="H16" s="4" t="b">
        <f t="shared" si="5"/>
        <v>1</v>
      </c>
      <c r="I16" s="5" t="s">
        <v>27</v>
      </c>
      <c r="J16" s="6">
        <v>0.0058</v>
      </c>
      <c r="K16" s="9">
        <v>50.17</v>
      </c>
      <c r="L16" s="11">
        <f t="shared" si="6"/>
        <v>7.083078426785913</v>
      </c>
      <c r="M16" s="7">
        <v>45</v>
      </c>
      <c r="N16" s="10">
        <f>POWER(10,1.8)</f>
        <v>63.095734448019364</v>
      </c>
      <c r="O16" s="7"/>
      <c r="R16" s="20">
        <f t="shared" si="7"/>
        <v>3.231814817656071</v>
      </c>
      <c r="S16" s="20">
        <f t="shared" si="8"/>
        <v>24.507042253521124</v>
      </c>
    </row>
    <row r="17" spans="1:19" ht="12.75">
      <c r="A17">
        <v>2</v>
      </c>
      <c r="B17">
        <v>-2</v>
      </c>
      <c r="C17">
        <f t="shared" si="0"/>
        <v>8</v>
      </c>
      <c r="D17">
        <f t="shared" si="1"/>
        <v>2.8284271247461903</v>
      </c>
      <c r="E17" s="1" t="b">
        <f t="shared" si="2"/>
        <v>0</v>
      </c>
      <c r="F17" s="2" t="b">
        <f t="shared" si="3"/>
        <v>0</v>
      </c>
      <c r="G17" s="3" t="b">
        <f t="shared" si="4"/>
        <v>1</v>
      </c>
      <c r="H17" s="4" t="b">
        <f t="shared" si="5"/>
        <v>0</v>
      </c>
      <c r="I17" s="5" t="s">
        <v>8</v>
      </c>
      <c r="J17" s="6">
        <v>0.006</v>
      </c>
      <c r="K17" s="9">
        <v>53.89</v>
      </c>
      <c r="L17" s="11">
        <f t="shared" si="6"/>
        <v>7.340980860893182</v>
      </c>
      <c r="M17" s="7">
        <v>48</v>
      </c>
      <c r="N17" s="10">
        <f>POWER(10,2)</f>
        <v>100</v>
      </c>
      <c r="O17" s="7"/>
      <c r="R17" s="20">
        <f t="shared" si="7"/>
        <v>0.34705995930688466</v>
      </c>
      <c r="S17" s="20">
        <f t="shared" si="8"/>
        <v>25.35211267605634</v>
      </c>
    </row>
    <row r="18" spans="1:19" ht="12.75">
      <c r="A18">
        <v>-6.1</v>
      </c>
      <c r="B18">
        <v>-3.6</v>
      </c>
      <c r="C18">
        <f t="shared" si="0"/>
        <v>50.169999999999995</v>
      </c>
      <c r="D18">
        <f t="shared" si="1"/>
        <v>7.083078426785912</v>
      </c>
      <c r="E18" s="1" t="b">
        <f t="shared" si="2"/>
        <v>1</v>
      </c>
      <c r="F18" s="2" t="b">
        <f t="shared" si="3"/>
        <v>0</v>
      </c>
      <c r="G18" s="3" t="b">
        <f t="shared" si="4"/>
        <v>0</v>
      </c>
      <c r="H18" s="4" t="b">
        <f t="shared" si="5"/>
        <v>0</v>
      </c>
      <c r="I18" s="5" t="s">
        <v>8</v>
      </c>
      <c r="J18" s="6">
        <v>0.006</v>
      </c>
      <c r="K18" s="9">
        <v>56.74</v>
      </c>
      <c r="L18" s="11">
        <f t="shared" si="6"/>
        <v>7.532595834106593</v>
      </c>
      <c r="M18" s="7">
        <v>51</v>
      </c>
      <c r="N18" s="10"/>
      <c r="O18" s="7"/>
      <c r="R18" s="20">
        <f t="shared" si="7"/>
        <v>0.8691236514670262</v>
      </c>
      <c r="S18" s="20">
        <f t="shared" si="8"/>
        <v>25.35211267605634</v>
      </c>
    </row>
    <row r="19" spans="1:19" ht="12.75">
      <c r="A19">
        <v>-56.7</v>
      </c>
      <c r="B19">
        <v>-17.2</v>
      </c>
      <c r="C19">
        <f t="shared" si="0"/>
        <v>3510.7300000000005</v>
      </c>
      <c r="D19">
        <f t="shared" si="1"/>
        <v>59.25141348524945</v>
      </c>
      <c r="E19" s="1" t="b">
        <f t="shared" si="2"/>
        <v>1</v>
      </c>
      <c r="F19" s="2" t="b">
        <f t="shared" si="3"/>
        <v>0</v>
      </c>
      <c r="G19" s="3" t="b">
        <f t="shared" si="4"/>
        <v>0</v>
      </c>
      <c r="H19" s="4" t="b">
        <f t="shared" si="5"/>
        <v>0</v>
      </c>
      <c r="I19" s="5" t="s">
        <v>27</v>
      </c>
      <c r="J19" s="6">
        <v>0.006</v>
      </c>
      <c r="K19" s="9">
        <v>59.45</v>
      </c>
      <c r="L19" s="11">
        <f t="shared" si="6"/>
        <v>7.710382610480495</v>
      </c>
      <c r="M19" s="7">
        <v>54</v>
      </c>
      <c r="N19" s="10"/>
      <c r="O19" s="7"/>
      <c r="R19" s="20">
        <f t="shared" si="7"/>
        <v>7.270398792725256</v>
      </c>
      <c r="S19" s="20">
        <f t="shared" si="8"/>
        <v>25.35211267605634</v>
      </c>
    </row>
    <row r="20" spans="1:19" ht="12.75">
      <c r="A20">
        <v>-4.2</v>
      </c>
      <c r="B20">
        <v>29.5</v>
      </c>
      <c r="C20">
        <f t="shared" si="0"/>
        <v>887.89</v>
      </c>
      <c r="D20">
        <f t="shared" si="1"/>
        <v>29.797483115189443</v>
      </c>
      <c r="E20" s="1" t="b">
        <f t="shared" si="2"/>
        <v>0</v>
      </c>
      <c r="F20" s="2" t="b">
        <f t="shared" si="3"/>
        <v>1</v>
      </c>
      <c r="G20" s="3" t="b">
        <f t="shared" si="4"/>
        <v>0</v>
      </c>
      <c r="H20" s="4" t="b">
        <f t="shared" si="5"/>
        <v>0</v>
      </c>
      <c r="I20" s="5" t="s">
        <v>8</v>
      </c>
      <c r="J20" s="6">
        <v>0.0064</v>
      </c>
      <c r="K20" s="9">
        <v>69.32</v>
      </c>
      <c r="L20" s="11">
        <f t="shared" si="6"/>
        <v>8.325863318599458</v>
      </c>
      <c r="M20" s="7">
        <v>57</v>
      </c>
      <c r="N20" s="10"/>
      <c r="O20" s="7"/>
      <c r="R20" s="20">
        <f t="shared" si="7"/>
        <v>3.900028888631443</v>
      </c>
      <c r="S20" s="20">
        <f t="shared" si="8"/>
        <v>27.04225352112676</v>
      </c>
    </row>
    <row r="21" spans="1:19" ht="12.75">
      <c r="A21">
        <v>123</v>
      </c>
      <c r="B21">
        <v>15.7</v>
      </c>
      <c r="C21">
        <f t="shared" si="0"/>
        <v>15375.49</v>
      </c>
      <c r="D21">
        <f t="shared" si="1"/>
        <v>123.99794353133441</v>
      </c>
      <c r="E21" s="1" t="b">
        <f t="shared" si="2"/>
        <v>0</v>
      </c>
      <c r="F21" s="2" t="b">
        <f t="shared" si="3"/>
        <v>0</v>
      </c>
      <c r="G21" s="3" t="b">
        <f t="shared" si="4"/>
        <v>0</v>
      </c>
      <c r="H21" s="4" t="b">
        <f t="shared" si="5"/>
        <v>1</v>
      </c>
      <c r="I21" s="5" t="s">
        <v>27</v>
      </c>
      <c r="J21" s="6">
        <v>0.0065</v>
      </c>
      <c r="K21" s="9">
        <v>75.85</v>
      </c>
      <c r="L21" s="11">
        <f t="shared" si="6"/>
        <v>8.709190547921201</v>
      </c>
      <c r="M21" s="7">
        <v>60</v>
      </c>
      <c r="N21" s="10"/>
      <c r="O21" s="7"/>
      <c r="R21" s="20">
        <f t="shared" si="7"/>
        <v>16.482994240123016</v>
      </c>
      <c r="S21" s="20">
        <f t="shared" si="8"/>
        <v>27.464788732394368</v>
      </c>
    </row>
    <row r="22" spans="1:19" ht="12.75">
      <c r="A22">
        <v>23</v>
      </c>
      <c r="B22">
        <v>46</v>
      </c>
      <c r="C22">
        <f t="shared" si="0"/>
        <v>2645</v>
      </c>
      <c r="D22">
        <f t="shared" si="1"/>
        <v>51.42956348249516</v>
      </c>
      <c r="E22" s="1" t="b">
        <f t="shared" si="2"/>
        <v>0</v>
      </c>
      <c r="F22" s="2" t="b">
        <f t="shared" si="3"/>
        <v>0</v>
      </c>
      <c r="G22" s="3" t="b">
        <f t="shared" si="4"/>
        <v>0</v>
      </c>
      <c r="H22" s="4" t="b">
        <f t="shared" si="5"/>
        <v>1</v>
      </c>
      <c r="I22" s="5" t="s">
        <v>27</v>
      </c>
      <c r="J22" s="6">
        <v>0.0068</v>
      </c>
      <c r="K22" s="9">
        <v>77.41</v>
      </c>
      <c r="L22" s="11">
        <f t="shared" si="6"/>
        <v>8.798295289429651</v>
      </c>
      <c r="M22" s="7"/>
      <c r="N22" s="10"/>
      <c r="O22" s="7"/>
      <c r="R22" s="20">
        <f t="shared" si="7"/>
        <v>7.152041380292454</v>
      </c>
      <c r="S22" s="20">
        <f t="shared" si="8"/>
        <v>28.732394366197184</v>
      </c>
    </row>
    <row r="23" spans="1:19" ht="12.75">
      <c r="A23">
        <v>-14.3</v>
      </c>
      <c r="B23">
        <v>-9.2</v>
      </c>
      <c r="C23">
        <f t="shared" si="0"/>
        <v>289.13</v>
      </c>
      <c r="D23">
        <f t="shared" si="1"/>
        <v>17.003823099526766</v>
      </c>
      <c r="E23" s="1" t="b">
        <f t="shared" si="2"/>
        <v>1</v>
      </c>
      <c r="F23" s="2" t="b">
        <f t="shared" si="3"/>
        <v>0</v>
      </c>
      <c r="G23" s="3" t="b">
        <f t="shared" si="4"/>
        <v>0</v>
      </c>
      <c r="H23" s="4" t="b">
        <f t="shared" si="5"/>
        <v>0</v>
      </c>
      <c r="I23" s="5" t="s">
        <v>27</v>
      </c>
      <c r="J23" s="6">
        <v>0.007</v>
      </c>
      <c r="K23" s="9">
        <v>99.49</v>
      </c>
      <c r="L23" s="11">
        <f t="shared" si="6"/>
        <v>9.974467404327912</v>
      </c>
      <c r="M23" s="7"/>
      <c r="N23" s="10"/>
      <c r="O23" s="7"/>
      <c r="R23" s="20">
        <f t="shared" si="7"/>
        <v>2.434181098360423</v>
      </c>
      <c r="S23" s="20">
        <f t="shared" si="8"/>
        <v>29.577464788732396</v>
      </c>
    </row>
    <row r="24" spans="1:19" ht="12.75">
      <c r="A24">
        <v>-2.6</v>
      </c>
      <c r="B24">
        <v>5.2</v>
      </c>
      <c r="C24">
        <f t="shared" si="0"/>
        <v>33.800000000000004</v>
      </c>
      <c r="D24">
        <f t="shared" si="1"/>
        <v>5.813776741499454</v>
      </c>
      <c r="E24" s="1" t="b">
        <f t="shared" si="2"/>
        <v>0</v>
      </c>
      <c r="F24" s="2" t="b">
        <f t="shared" si="3"/>
        <v>1</v>
      </c>
      <c r="G24" s="3" t="b">
        <f t="shared" si="4"/>
        <v>0</v>
      </c>
      <c r="H24" s="4" t="b">
        <f t="shared" si="5"/>
        <v>0</v>
      </c>
      <c r="I24" s="5" t="s">
        <v>27</v>
      </c>
      <c r="J24" s="6">
        <v>0.007</v>
      </c>
      <c r="K24" s="9">
        <v>116.26</v>
      </c>
      <c r="L24" s="11">
        <f t="shared" si="6"/>
        <v>10.782393055347223</v>
      </c>
      <c r="M24" s="7"/>
      <c r="N24" s="10"/>
      <c r="O24" s="7"/>
      <c r="R24" s="20">
        <f t="shared" si="7"/>
        <v>0.832270800008457</v>
      </c>
      <c r="S24" s="20">
        <f t="shared" si="8"/>
        <v>29.577464788732396</v>
      </c>
    </row>
    <row r="25" spans="1:19" ht="12.75">
      <c r="A25">
        <v>40.6</v>
      </c>
      <c r="B25">
        <v>36.6</v>
      </c>
      <c r="C25">
        <f t="shared" si="0"/>
        <v>2987.92</v>
      </c>
      <c r="D25">
        <f t="shared" si="1"/>
        <v>54.66186970823446</v>
      </c>
      <c r="E25" s="1" t="b">
        <f t="shared" si="2"/>
        <v>0</v>
      </c>
      <c r="F25" s="2" t="b">
        <f t="shared" si="3"/>
        <v>0</v>
      </c>
      <c r="G25" s="3" t="b">
        <f t="shared" si="4"/>
        <v>0</v>
      </c>
      <c r="H25" s="4" t="b">
        <f t="shared" si="5"/>
        <v>1</v>
      </c>
      <c r="I25" s="5" t="s">
        <v>8</v>
      </c>
      <c r="J25" s="6">
        <v>0.0075</v>
      </c>
      <c r="K25" s="9">
        <v>116.8</v>
      </c>
      <c r="L25" s="11">
        <f t="shared" si="6"/>
        <v>10.807404868885037</v>
      </c>
      <c r="M25" s="7"/>
      <c r="N25" s="10"/>
      <c r="O25" s="7"/>
      <c r="R25" s="20">
        <f t="shared" si="7"/>
        <v>8.384052973558779</v>
      </c>
      <c r="S25" s="20">
        <f t="shared" si="8"/>
        <v>31.690140845070424</v>
      </c>
    </row>
    <row r="26" spans="1:19" ht="12.75">
      <c r="A26">
        <v>2.4</v>
      </c>
      <c r="B26">
        <v>4</v>
      </c>
      <c r="C26">
        <f t="shared" si="0"/>
        <v>21.759999999999998</v>
      </c>
      <c r="D26">
        <f t="shared" si="1"/>
        <v>4.66476151587624</v>
      </c>
      <c r="E26" s="1" t="b">
        <f t="shared" si="2"/>
        <v>0</v>
      </c>
      <c r="F26" s="2" t="b">
        <f t="shared" si="3"/>
        <v>0</v>
      </c>
      <c r="G26" s="3" t="b">
        <f t="shared" si="4"/>
        <v>0</v>
      </c>
      <c r="H26" s="4" t="b">
        <f t="shared" si="5"/>
        <v>1</v>
      </c>
      <c r="I26" s="5" t="s">
        <v>8</v>
      </c>
      <c r="J26" s="6">
        <v>0.0076</v>
      </c>
      <c r="K26" s="9">
        <v>119.53</v>
      </c>
      <c r="L26" s="11">
        <f t="shared" si="6"/>
        <v>10.932977636490437</v>
      </c>
      <c r="M26" s="7"/>
      <c r="N26" s="10"/>
      <c r="O26" s="7"/>
      <c r="R26" s="20">
        <f t="shared" si="7"/>
        <v>0.7250222011267251</v>
      </c>
      <c r="S26" s="20">
        <f t="shared" si="8"/>
        <v>32.11267605633803</v>
      </c>
    </row>
    <row r="27" spans="1:19" ht="12.75">
      <c r="A27">
        <v>6.1</v>
      </c>
      <c r="B27">
        <v>0.6</v>
      </c>
      <c r="C27">
        <f t="shared" si="0"/>
        <v>37.56999999999999</v>
      </c>
      <c r="D27">
        <f t="shared" si="1"/>
        <v>6.129437168288781</v>
      </c>
      <c r="E27" s="1" t="b">
        <f t="shared" si="2"/>
        <v>0</v>
      </c>
      <c r="F27" s="2" t="b">
        <f t="shared" si="3"/>
        <v>0</v>
      </c>
      <c r="G27" s="3" t="b">
        <f t="shared" si="4"/>
        <v>0</v>
      </c>
      <c r="H27" s="4" t="b">
        <f t="shared" si="5"/>
        <v>1</v>
      </c>
      <c r="I27" s="5" t="s">
        <v>8</v>
      </c>
      <c r="J27" s="6">
        <v>0.0076</v>
      </c>
      <c r="K27" s="9">
        <v>160.57</v>
      </c>
      <c r="L27" s="11">
        <f t="shared" si="6"/>
        <v>12.671621837791719</v>
      </c>
      <c r="M27" s="7"/>
      <c r="N27" s="10"/>
      <c r="O27" s="7"/>
      <c r="R27" s="20">
        <f t="shared" si="7"/>
        <v>0.9526699301338079</v>
      </c>
      <c r="S27" s="20">
        <f t="shared" si="8"/>
        <v>32.11267605633803</v>
      </c>
    </row>
    <row r="28" spans="1:19" ht="12.75">
      <c r="A28">
        <v>4.7</v>
      </c>
      <c r="B28">
        <v>12.3</v>
      </c>
      <c r="C28">
        <f t="shared" si="0"/>
        <v>173.38000000000002</v>
      </c>
      <c r="D28">
        <f t="shared" si="1"/>
        <v>13.167383946707107</v>
      </c>
      <c r="E28" s="1" t="b">
        <f t="shared" si="2"/>
        <v>0</v>
      </c>
      <c r="F28" s="2" t="b">
        <f t="shared" si="3"/>
        <v>0</v>
      </c>
      <c r="G28" s="3" t="b">
        <f t="shared" si="4"/>
        <v>0</v>
      </c>
      <c r="H28" s="4" t="b">
        <f t="shared" si="5"/>
        <v>1</v>
      </c>
      <c r="I28" s="5" t="s">
        <v>27</v>
      </c>
      <c r="J28" s="6">
        <v>0.008</v>
      </c>
      <c r="K28" s="9">
        <v>168.37</v>
      </c>
      <c r="L28" s="11">
        <f t="shared" si="6"/>
        <v>12.975746606650425</v>
      </c>
      <c r="M28" s="7"/>
      <c r="N28" s="10"/>
      <c r="O28" s="7"/>
      <c r="R28" s="20">
        <f t="shared" si="7"/>
        <v>2.1542581961260523</v>
      </c>
      <c r="S28" s="20">
        <f t="shared" si="8"/>
        <v>33.80281690140845</v>
      </c>
    </row>
    <row r="29" spans="1:19" ht="12.75">
      <c r="A29">
        <v>-8.4</v>
      </c>
      <c r="B29">
        <v>-2.3</v>
      </c>
      <c r="C29">
        <f t="shared" si="0"/>
        <v>75.85</v>
      </c>
      <c r="D29">
        <f t="shared" si="1"/>
        <v>8.709190547921201</v>
      </c>
      <c r="E29" s="1" t="b">
        <f t="shared" si="2"/>
        <v>1</v>
      </c>
      <c r="F29" s="2" t="b">
        <f t="shared" si="3"/>
        <v>0</v>
      </c>
      <c r="G29" s="3" t="b">
        <f t="shared" si="4"/>
        <v>0</v>
      </c>
      <c r="H29" s="4" t="b">
        <f t="shared" si="5"/>
        <v>0</v>
      </c>
      <c r="I29" s="5" t="s">
        <v>8</v>
      </c>
      <c r="J29" s="6">
        <v>0.008</v>
      </c>
      <c r="K29" s="9">
        <v>173.38</v>
      </c>
      <c r="L29" s="11">
        <f t="shared" si="6"/>
        <v>13.167383946707107</v>
      </c>
      <c r="M29" s="7"/>
      <c r="N29" s="10"/>
      <c r="O29" s="7"/>
      <c r="R29" s="20">
        <f t="shared" si="7"/>
        <v>1.42487263950215</v>
      </c>
      <c r="S29" s="20">
        <f t="shared" si="8"/>
        <v>33.80281690140845</v>
      </c>
    </row>
    <row r="30" spans="1:19" ht="12.75">
      <c r="A30">
        <v>-3.9</v>
      </c>
      <c r="B30">
        <v>-19.2</v>
      </c>
      <c r="C30">
        <f t="shared" si="0"/>
        <v>383.84999999999997</v>
      </c>
      <c r="D30">
        <f t="shared" si="1"/>
        <v>19.592090240706835</v>
      </c>
      <c r="E30" s="1" t="b">
        <f t="shared" si="2"/>
        <v>1</v>
      </c>
      <c r="F30" s="2" t="b">
        <f t="shared" si="3"/>
        <v>0</v>
      </c>
      <c r="G30" s="3" t="b">
        <f t="shared" si="4"/>
        <v>0</v>
      </c>
      <c r="H30" s="4" t="b">
        <f t="shared" si="5"/>
        <v>0</v>
      </c>
      <c r="I30" s="5" t="s">
        <v>12</v>
      </c>
      <c r="J30" s="6">
        <v>0.008</v>
      </c>
      <c r="K30" s="9">
        <v>188.26</v>
      </c>
      <c r="L30" s="11">
        <f t="shared" si="6"/>
        <v>13.720787149431333</v>
      </c>
      <c r="M30" s="7"/>
      <c r="N30" s="10"/>
      <c r="O30" s="7"/>
      <c r="R30" s="20">
        <f t="shared" si="7"/>
        <v>3.2053763413528245</v>
      </c>
      <c r="S30" s="20">
        <f t="shared" si="8"/>
        <v>33.80281690140845</v>
      </c>
    </row>
    <row r="31" spans="1:19" ht="12.75">
      <c r="A31">
        <v>-34.6</v>
      </c>
      <c r="B31">
        <v>11.3</v>
      </c>
      <c r="C31">
        <f t="shared" si="0"/>
        <v>1324.8500000000001</v>
      </c>
      <c r="D31">
        <f t="shared" si="1"/>
        <v>36.39848897962661</v>
      </c>
      <c r="E31" s="1" t="b">
        <f t="shared" si="2"/>
        <v>0</v>
      </c>
      <c r="F31" s="2" t="b">
        <f t="shared" si="3"/>
        <v>1</v>
      </c>
      <c r="G31" s="3" t="b">
        <f t="shared" si="4"/>
        <v>0</v>
      </c>
      <c r="H31" s="4" t="b">
        <f t="shared" si="5"/>
        <v>0</v>
      </c>
      <c r="I31" s="5" t="s">
        <v>12</v>
      </c>
      <c r="J31" s="6">
        <v>0.008</v>
      </c>
      <c r="K31" s="9">
        <v>226.85</v>
      </c>
      <c r="L31" s="11">
        <f t="shared" si="6"/>
        <v>15.06154042586614</v>
      </c>
      <c r="M31" s="7"/>
      <c r="N31" s="10"/>
      <c r="O31" s="7"/>
      <c r="R31" s="20">
        <f t="shared" si="7"/>
        <v>5.9549978589766575</v>
      </c>
      <c r="S31" s="20">
        <f t="shared" si="8"/>
        <v>33.80281690140845</v>
      </c>
    </row>
    <row r="32" spans="1:19" ht="12.75">
      <c r="A32">
        <v>19</v>
      </c>
      <c r="B32">
        <v>20.4</v>
      </c>
      <c r="C32">
        <f t="shared" si="0"/>
        <v>777.16</v>
      </c>
      <c r="D32">
        <f t="shared" si="1"/>
        <v>27.87758956581433</v>
      </c>
      <c r="E32" s="1" t="b">
        <f t="shared" si="2"/>
        <v>0</v>
      </c>
      <c r="F32" s="2" t="b">
        <f t="shared" si="3"/>
        <v>0</v>
      </c>
      <c r="G32" s="3" t="b">
        <f t="shared" si="4"/>
        <v>0</v>
      </c>
      <c r="H32" s="4" t="b">
        <f t="shared" si="5"/>
        <v>1</v>
      </c>
      <c r="I32" s="5" t="s">
        <v>8</v>
      </c>
      <c r="J32" s="6">
        <v>0.0084</v>
      </c>
      <c r="K32" s="9">
        <v>228.29</v>
      </c>
      <c r="L32" s="11">
        <f t="shared" si="6"/>
        <v>15.109268678529745</v>
      </c>
      <c r="M32" s="7"/>
      <c r="N32" s="10"/>
      <c r="O32" s="7"/>
      <c r="R32" s="20">
        <f t="shared" si="7"/>
        <v>4.788977245300341</v>
      </c>
      <c r="S32" s="20">
        <f t="shared" si="8"/>
        <v>35.49295774647887</v>
      </c>
    </row>
    <row r="33" spans="1:19" ht="12.75">
      <c r="A33">
        <v>10.4</v>
      </c>
      <c r="B33">
        <v>53.5</v>
      </c>
      <c r="C33">
        <f t="shared" si="0"/>
        <v>2970.41</v>
      </c>
      <c r="D33">
        <f t="shared" si="1"/>
        <v>54.50146787014089</v>
      </c>
      <c r="E33" s="1" t="b">
        <f t="shared" si="2"/>
        <v>0</v>
      </c>
      <c r="F33" s="2" t="b">
        <f t="shared" si="3"/>
        <v>0</v>
      </c>
      <c r="G33" s="3" t="b">
        <f t="shared" si="4"/>
        <v>0</v>
      </c>
      <c r="H33" s="4" t="b">
        <f t="shared" si="5"/>
        <v>1</v>
      </c>
      <c r="I33" s="5" t="s">
        <v>27</v>
      </c>
      <c r="J33" s="6">
        <v>0.0089</v>
      </c>
      <c r="K33" s="9">
        <v>284.2</v>
      </c>
      <c r="L33" s="11">
        <f t="shared" si="6"/>
        <v>16.858232410309213</v>
      </c>
      <c r="M33" s="7"/>
      <c r="N33" s="10"/>
      <c r="O33" s="7"/>
      <c r="R33" s="20">
        <f t="shared" si="7"/>
        <v>9.919881253412067</v>
      </c>
      <c r="S33" s="20">
        <f t="shared" si="8"/>
        <v>37.605633802816904</v>
      </c>
    </row>
    <row r="34" spans="1:19" ht="12.75">
      <c r="A34">
        <v>12.1</v>
      </c>
      <c r="B34">
        <v>81.7</v>
      </c>
      <c r="C34">
        <f aca="true" t="shared" si="9" ref="C34:C65">SUMSQ(A34,B34)</f>
        <v>6821.3</v>
      </c>
      <c r="D34">
        <f aca="true" t="shared" si="10" ref="D34:D65">SQRT(C34)</f>
        <v>82.59116175475437</v>
      </c>
      <c r="E34" s="1" t="b">
        <f aca="true" t="shared" si="11" ref="E34:E65">AND(A34&lt;0,B34&lt;0,(ISNUMBER(A34)),(ISNUMBER(B34)))</f>
        <v>0</v>
      </c>
      <c r="F34" s="2" t="b">
        <f aca="true" t="shared" si="12" ref="F34:F65">AND(A34&lt;0,B34&gt;0,(ISNUMBER(A34)),(ISNUMBER(B34)))</f>
        <v>0</v>
      </c>
      <c r="G34" s="3" t="b">
        <f aca="true" t="shared" si="13" ref="G34:G65">AND(A34&gt;0,B34&lt;0,(ISNUMBER(A34)),(ISNUMBER(B34)))</f>
        <v>0</v>
      </c>
      <c r="H34" s="4" t="b">
        <f aca="true" t="shared" si="14" ref="H34:H65">AND(A34&gt;0,B34&gt;0,(ISNUMBER(A34)),(ISNUMBER(B34)))</f>
        <v>1</v>
      </c>
      <c r="I34" s="5" t="s">
        <v>3</v>
      </c>
      <c r="J34" s="6">
        <v>0.009</v>
      </c>
      <c r="K34" s="9">
        <v>289.13</v>
      </c>
      <c r="L34" s="11">
        <f aca="true" t="shared" si="15" ref="L34:L65">SQRT(K34)</f>
        <v>17.003823099526766</v>
      </c>
      <c r="M34" s="7"/>
      <c r="N34" s="10"/>
      <c r="O34" s="7"/>
      <c r="R34" s="20">
        <f t="shared" si="7"/>
        <v>15.201426786072252</v>
      </c>
      <c r="S34" s="20">
        <f t="shared" si="8"/>
        <v>38.028169014084504</v>
      </c>
    </row>
    <row r="35" spans="1:19" ht="12.75">
      <c r="A35">
        <v>23</v>
      </c>
      <c r="B35">
        <v>52</v>
      </c>
      <c r="C35">
        <f t="shared" si="9"/>
        <v>3233</v>
      </c>
      <c r="D35">
        <f t="shared" si="10"/>
        <v>56.859475903318</v>
      </c>
      <c r="E35" s="1" t="b">
        <f t="shared" si="11"/>
        <v>0</v>
      </c>
      <c r="F35" s="2" t="b">
        <f t="shared" si="12"/>
        <v>0</v>
      </c>
      <c r="G35" s="3" t="b">
        <f t="shared" si="13"/>
        <v>0</v>
      </c>
      <c r="H35" s="4" t="b">
        <f t="shared" si="14"/>
        <v>1</v>
      </c>
      <c r="I35" s="5" t="s">
        <v>27</v>
      </c>
      <c r="J35" s="6">
        <v>0.0095</v>
      </c>
      <c r="K35" s="9">
        <v>289.13</v>
      </c>
      <c r="L35" s="11">
        <f t="shared" si="15"/>
        <v>17.003823099526766</v>
      </c>
      <c r="M35" s="7"/>
      <c r="N35" s="10"/>
      <c r="O35" s="7"/>
      <c r="R35" s="20">
        <f t="shared" si="7"/>
        <v>11.046755079019274</v>
      </c>
      <c r="S35" s="20">
        <f t="shared" si="8"/>
        <v>40.140845070422536</v>
      </c>
    </row>
    <row r="36" spans="1:19" ht="12.75">
      <c r="A36">
        <v>-14</v>
      </c>
      <c r="B36">
        <v>12</v>
      </c>
      <c r="C36">
        <f t="shared" si="9"/>
        <v>340</v>
      </c>
      <c r="D36">
        <f t="shared" si="10"/>
        <v>18.439088914585774</v>
      </c>
      <c r="E36" s="1" t="b">
        <f t="shared" si="11"/>
        <v>0</v>
      </c>
      <c r="F36" s="2" t="b">
        <f t="shared" si="12"/>
        <v>1</v>
      </c>
      <c r="G36" s="3" t="b">
        <f t="shared" si="13"/>
        <v>0</v>
      </c>
      <c r="H36" s="4" t="b">
        <f t="shared" si="14"/>
        <v>0</v>
      </c>
      <c r="I36" s="5" t="s">
        <v>12</v>
      </c>
      <c r="J36" s="6">
        <v>0.0098</v>
      </c>
      <c r="K36" s="9">
        <v>340</v>
      </c>
      <c r="L36" s="11">
        <f t="shared" si="15"/>
        <v>18.439088914585774</v>
      </c>
      <c r="M36" s="7"/>
      <c r="N36" s="10"/>
      <c r="O36" s="7"/>
      <c r="R36" s="20">
        <f t="shared" si="7"/>
        <v>3.695505065056193</v>
      </c>
      <c r="S36" s="20">
        <f t="shared" si="8"/>
        <v>41.40845070422535</v>
      </c>
    </row>
    <row r="37" spans="1:19" ht="12.75">
      <c r="A37">
        <v>-15.8</v>
      </c>
      <c r="B37">
        <v>-10.2</v>
      </c>
      <c r="C37">
        <f t="shared" si="9"/>
        <v>353.68</v>
      </c>
      <c r="D37">
        <f t="shared" si="10"/>
        <v>18.806381895516214</v>
      </c>
      <c r="E37" s="1" t="b">
        <f t="shared" si="11"/>
        <v>1</v>
      </c>
      <c r="F37" s="2" t="b">
        <f t="shared" si="12"/>
        <v>0</v>
      </c>
      <c r="G37" s="3" t="b">
        <f t="shared" si="13"/>
        <v>0</v>
      </c>
      <c r="H37" s="4" t="b">
        <f t="shared" si="14"/>
        <v>0</v>
      </c>
      <c r="I37" s="5" t="s">
        <v>27</v>
      </c>
      <c r="J37" s="6">
        <v>0.01</v>
      </c>
      <c r="K37" s="9">
        <v>353.68</v>
      </c>
      <c r="L37" s="11">
        <f t="shared" si="15"/>
        <v>18.806381895516214</v>
      </c>
      <c r="M37" s="7"/>
      <c r="N37" s="10"/>
      <c r="O37" s="7"/>
      <c r="R37" s="20">
        <f t="shared" si="7"/>
        <v>3.8460375369421884</v>
      </c>
      <c r="S37" s="20">
        <f t="shared" si="8"/>
        <v>42.25352112676056</v>
      </c>
    </row>
    <row r="38" spans="1:19" ht="12.75">
      <c r="A38">
        <v>-20.9</v>
      </c>
      <c r="B38">
        <v>12</v>
      </c>
      <c r="C38">
        <f t="shared" si="9"/>
        <v>580.81</v>
      </c>
      <c r="D38">
        <f t="shared" si="10"/>
        <v>24.099999999999998</v>
      </c>
      <c r="E38" s="1" t="b">
        <f t="shared" si="11"/>
        <v>0</v>
      </c>
      <c r="F38" s="2" t="b">
        <f t="shared" si="12"/>
        <v>1</v>
      </c>
      <c r="G38" s="3" t="b">
        <f t="shared" si="13"/>
        <v>0</v>
      </c>
      <c r="H38" s="4" t="b">
        <f t="shared" si="14"/>
        <v>0</v>
      </c>
      <c r="I38" s="5" t="s">
        <v>75</v>
      </c>
      <c r="J38" s="6">
        <v>0.01</v>
      </c>
      <c r="K38" s="9">
        <v>374.4</v>
      </c>
      <c r="L38" s="11">
        <f t="shared" si="15"/>
        <v>19.349418595916518</v>
      </c>
      <c r="M38" s="7"/>
      <c r="N38" s="10"/>
      <c r="O38" s="7"/>
      <c r="R38" s="20">
        <f t="shared" si="7"/>
        <v>4.928619718309858</v>
      </c>
      <c r="S38" s="20">
        <f t="shared" si="8"/>
        <v>42.25352112676056</v>
      </c>
    </row>
    <row r="39" spans="1:19" ht="12.75">
      <c r="A39">
        <v>10.8</v>
      </c>
      <c r="B39">
        <v>0.4</v>
      </c>
      <c r="C39">
        <f t="shared" si="9"/>
        <v>116.80000000000001</v>
      </c>
      <c r="D39">
        <f t="shared" si="10"/>
        <v>10.807404868885037</v>
      </c>
      <c r="E39" s="1" t="b">
        <f t="shared" si="11"/>
        <v>0</v>
      </c>
      <c r="F39" s="2" t="b">
        <f t="shared" si="12"/>
        <v>0</v>
      </c>
      <c r="G39" s="3" t="b">
        <f t="shared" si="13"/>
        <v>0</v>
      </c>
      <c r="H39" s="4" t="b">
        <f t="shared" si="14"/>
        <v>1</v>
      </c>
      <c r="I39" s="5" t="s">
        <v>36</v>
      </c>
      <c r="J39" s="6">
        <v>0.011</v>
      </c>
      <c r="K39" s="9">
        <v>383.85</v>
      </c>
      <c r="L39" s="11">
        <f t="shared" si="15"/>
        <v>19.592090240706835</v>
      </c>
      <c r="M39" s="7"/>
      <c r="N39" s="10"/>
      <c r="O39" s="7"/>
      <c r="R39" s="20">
        <f t="shared" si="7"/>
        <v>2.43120944458918</v>
      </c>
      <c r="S39" s="20">
        <f t="shared" si="8"/>
        <v>46.478873239436616</v>
      </c>
    </row>
    <row r="40" spans="1:19" ht="12.75">
      <c r="A40">
        <v>3</v>
      </c>
      <c r="B40">
        <v>6.7</v>
      </c>
      <c r="C40">
        <f t="shared" si="9"/>
        <v>53.89</v>
      </c>
      <c r="D40">
        <f t="shared" si="10"/>
        <v>7.340980860893182</v>
      </c>
      <c r="E40" s="1" t="b">
        <f t="shared" si="11"/>
        <v>0</v>
      </c>
      <c r="F40" s="2" t="b">
        <f t="shared" si="12"/>
        <v>0</v>
      </c>
      <c r="G40" s="3" t="b">
        <f t="shared" si="13"/>
        <v>0</v>
      </c>
      <c r="H40" s="4" t="b">
        <f t="shared" si="14"/>
        <v>1</v>
      </c>
      <c r="I40" s="5" t="s">
        <v>8</v>
      </c>
      <c r="J40" s="6">
        <v>0.011</v>
      </c>
      <c r="K40" s="9">
        <v>384.2</v>
      </c>
      <c r="L40" s="11">
        <f t="shared" si="15"/>
        <v>19.601020381602584</v>
      </c>
      <c r="M40" s="7"/>
      <c r="N40" s="10"/>
      <c r="O40" s="7"/>
      <c r="R40" s="20">
        <f t="shared" si="7"/>
        <v>1.6514105114110686</v>
      </c>
      <c r="S40" s="20">
        <f t="shared" si="8"/>
        <v>46.478873239436616</v>
      </c>
    </row>
    <row r="41" spans="1:19" ht="12.75">
      <c r="A41">
        <v>-51.2</v>
      </c>
      <c r="B41">
        <v>-1.9</v>
      </c>
      <c r="C41">
        <f t="shared" si="9"/>
        <v>2625.0500000000006</v>
      </c>
      <c r="D41">
        <f t="shared" si="10"/>
        <v>51.23524177751092</v>
      </c>
      <c r="E41" s="1" t="b">
        <f t="shared" si="11"/>
        <v>1</v>
      </c>
      <c r="F41" s="2" t="b">
        <f t="shared" si="12"/>
        <v>0</v>
      </c>
      <c r="G41" s="3" t="b">
        <f t="shared" si="13"/>
        <v>0</v>
      </c>
      <c r="H41" s="4" t="b">
        <f t="shared" si="14"/>
        <v>0</v>
      </c>
      <c r="I41" s="5" t="s">
        <v>27</v>
      </c>
      <c r="J41" s="6">
        <v>0.011</v>
      </c>
      <c r="K41" s="9">
        <v>386.77</v>
      </c>
      <c r="L41" s="11">
        <f t="shared" si="15"/>
        <v>19.666468925559563</v>
      </c>
      <c r="M41" s="7"/>
      <c r="N41" s="10"/>
      <c r="O41" s="7"/>
      <c r="R41" s="20">
        <f t="shared" si="7"/>
        <v>11.525764530569075</v>
      </c>
      <c r="S41" s="20">
        <f t="shared" si="8"/>
        <v>46.478873239436616</v>
      </c>
    </row>
    <row r="42" spans="1:19" ht="12.75">
      <c r="A42">
        <v>-9.8</v>
      </c>
      <c r="B42">
        <v>-11.5</v>
      </c>
      <c r="C42">
        <f t="shared" si="9"/>
        <v>228.29000000000002</v>
      </c>
      <c r="D42">
        <f t="shared" si="10"/>
        <v>15.109268678529746</v>
      </c>
      <c r="E42" s="1" t="b">
        <f t="shared" si="11"/>
        <v>1</v>
      </c>
      <c r="F42" s="2" t="b">
        <f t="shared" si="12"/>
        <v>0</v>
      </c>
      <c r="G42" s="3" t="b">
        <f t="shared" si="13"/>
        <v>0</v>
      </c>
      <c r="H42" s="4" t="b">
        <f t="shared" si="14"/>
        <v>0</v>
      </c>
      <c r="I42" s="5" t="s">
        <v>8</v>
      </c>
      <c r="J42" s="6">
        <v>0.011</v>
      </c>
      <c r="K42" s="9">
        <v>447.46</v>
      </c>
      <c r="L42" s="11">
        <f t="shared" si="15"/>
        <v>21.153250341259614</v>
      </c>
      <c r="M42" s="7"/>
      <c r="N42" s="10"/>
      <c r="O42" s="7"/>
      <c r="R42" s="20">
        <f t="shared" si="7"/>
        <v>3.398947032865874</v>
      </c>
      <c r="S42" s="20">
        <f t="shared" si="8"/>
        <v>46.478873239436616</v>
      </c>
    </row>
    <row r="43" spans="1:19" ht="12.75">
      <c r="A43">
        <v>12</v>
      </c>
      <c r="B43">
        <v>20</v>
      </c>
      <c r="C43">
        <f t="shared" si="9"/>
        <v>544</v>
      </c>
      <c r="D43">
        <f t="shared" si="10"/>
        <v>23.323807579381203</v>
      </c>
      <c r="E43" s="1" t="b">
        <f t="shared" si="11"/>
        <v>0</v>
      </c>
      <c r="F43" s="2" t="b">
        <f t="shared" si="12"/>
        <v>0</v>
      </c>
      <c r="G43" s="3" t="b">
        <f t="shared" si="13"/>
        <v>0</v>
      </c>
      <c r="H43" s="4" t="b">
        <f t="shared" si="14"/>
        <v>1</v>
      </c>
      <c r="I43" s="5" t="s">
        <v>8</v>
      </c>
      <c r="J43" s="6">
        <v>0.0116</v>
      </c>
      <c r="K43" s="9">
        <v>526.16</v>
      </c>
      <c r="L43" s="11">
        <f t="shared" si="15"/>
        <v>22.938177782901587</v>
      </c>
      <c r="M43" s="7"/>
      <c r="N43" s="10"/>
      <c r="O43" s="7"/>
      <c r="R43" s="20">
        <f t="shared" si="7"/>
        <v>5.533064166493428</v>
      </c>
      <c r="S43" s="20">
        <f t="shared" si="8"/>
        <v>49.01408450704225</v>
      </c>
    </row>
    <row r="44" spans="1:19" ht="12.75">
      <c r="A44">
        <v>-1.5</v>
      </c>
      <c r="B44">
        <v>-21.1</v>
      </c>
      <c r="C44">
        <f t="shared" si="9"/>
        <v>447.46000000000004</v>
      </c>
      <c r="D44">
        <f t="shared" si="10"/>
        <v>21.153250341259614</v>
      </c>
      <c r="E44" s="1" t="b">
        <f t="shared" si="11"/>
        <v>1</v>
      </c>
      <c r="F44" s="2" t="b">
        <f t="shared" si="12"/>
        <v>0</v>
      </c>
      <c r="G44" s="3" t="b">
        <f t="shared" si="13"/>
        <v>0</v>
      </c>
      <c r="H44" s="4" t="b">
        <f t="shared" si="14"/>
        <v>0</v>
      </c>
      <c r="I44" s="5" t="s">
        <v>27</v>
      </c>
      <c r="J44" s="6">
        <v>0.012</v>
      </c>
      <c r="K44" s="9">
        <v>544</v>
      </c>
      <c r="L44" s="11">
        <f t="shared" si="15"/>
        <v>23.323807579381203</v>
      </c>
      <c r="M44" s="7"/>
      <c r="N44" s="10"/>
      <c r="O44" s="7"/>
      <c r="R44" s="20">
        <f t="shared" si="7"/>
        <v>5.191186393607148</v>
      </c>
      <c r="S44" s="20">
        <f t="shared" si="8"/>
        <v>50.70422535211268</v>
      </c>
    </row>
    <row r="45" spans="1:19" ht="12.75">
      <c r="A45">
        <v>7.5</v>
      </c>
      <c r="B45">
        <v>-4.6</v>
      </c>
      <c r="C45">
        <f t="shared" si="9"/>
        <v>77.41</v>
      </c>
      <c r="D45">
        <f t="shared" si="10"/>
        <v>8.798295289429651</v>
      </c>
      <c r="E45" s="1" t="b">
        <f t="shared" si="11"/>
        <v>0</v>
      </c>
      <c r="F45" s="2" t="b">
        <f t="shared" si="12"/>
        <v>0</v>
      </c>
      <c r="G45" s="3" t="b">
        <f t="shared" si="13"/>
        <v>1</v>
      </c>
      <c r="H45" s="4" t="b">
        <f t="shared" si="14"/>
        <v>0</v>
      </c>
      <c r="I45" s="5" t="s">
        <v>27</v>
      </c>
      <c r="J45" s="6">
        <v>0.012</v>
      </c>
      <c r="K45" s="9">
        <v>546.13</v>
      </c>
      <c r="L45" s="11">
        <f t="shared" si="15"/>
        <v>23.369424468736923</v>
      </c>
      <c r="M45" s="7"/>
      <c r="N45" s="10"/>
      <c r="O45" s="7"/>
      <c r="R45" s="20">
        <f t="shared" si="7"/>
        <v>2.1591760158172146</v>
      </c>
      <c r="S45" s="20">
        <f t="shared" si="8"/>
        <v>50.70422535211268</v>
      </c>
    </row>
    <row r="46" spans="1:19" ht="12.75">
      <c r="A46">
        <v>-7.5</v>
      </c>
      <c r="B46">
        <v>-0.7</v>
      </c>
      <c r="C46">
        <f t="shared" si="9"/>
        <v>56.74</v>
      </c>
      <c r="D46">
        <f t="shared" si="10"/>
        <v>7.532595834106593</v>
      </c>
      <c r="E46" s="1" t="b">
        <f t="shared" si="11"/>
        <v>1</v>
      </c>
      <c r="F46" s="2" t="b">
        <f t="shared" si="12"/>
        <v>0</v>
      </c>
      <c r="G46" s="3" t="b">
        <f t="shared" si="13"/>
        <v>0</v>
      </c>
      <c r="H46" s="4" t="b">
        <f t="shared" si="14"/>
        <v>0</v>
      </c>
      <c r="I46" s="5" t="s">
        <v>8</v>
      </c>
      <c r="J46" s="6">
        <v>0.012</v>
      </c>
      <c r="K46" s="9">
        <v>580.81</v>
      </c>
      <c r="L46" s="11">
        <f t="shared" si="15"/>
        <v>24.099999999999998</v>
      </c>
      <c r="M46" s="7"/>
      <c r="N46" s="10"/>
      <c r="O46" s="7"/>
      <c r="R46" s="20">
        <f t="shared" si="7"/>
        <v>1.848562673429201</v>
      </c>
      <c r="S46" s="20">
        <f t="shared" si="8"/>
        <v>50.70422535211268</v>
      </c>
    </row>
    <row r="47" spans="1:19" ht="12.75">
      <c r="A47">
        <v>21.7</v>
      </c>
      <c r="B47">
        <v>-30.8</v>
      </c>
      <c r="C47">
        <f t="shared" si="9"/>
        <v>1419.5300000000002</v>
      </c>
      <c r="D47">
        <f t="shared" si="10"/>
        <v>37.67665059423409</v>
      </c>
      <c r="E47" s="1" t="b">
        <f t="shared" si="11"/>
        <v>0</v>
      </c>
      <c r="F47" s="2" t="b">
        <f t="shared" si="12"/>
        <v>0</v>
      </c>
      <c r="G47" s="3" t="b">
        <f t="shared" si="13"/>
        <v>1</v>
      </c>
      <c r="H47" s="4" t="b">
        <f t="shared" si="14"/>
        <v>0</v>
      </c>
      <c r="I47" s="5" t="s">
        <v>27</v>
      </c>
      <c r="J47" s="6">
        <v>0.012</v>
      </c>
      <c r="K47" s="9">
        <v>600.25</v>
      </c>
      <c r="L47" s="11">
        <f t="shared" si="15"/>
        <v>24.5</v>
      </c>
      <c r="M47" s="7"/>
      <c r="N47" s="10"/>
      <c r="O47" s="7"/>
      <c r="R47" s="20">
        <f t="shared" si="7"/>
        <v>9.24616845005542</v>
      </c>
      <c r="S47" s="20">
        <f t="shared" si="8"/>
        <v>50.70422535211268</v>
      </c>
    </row>
    <row r="48" spans="1:19" ht="12.75">
      <c r="A48">
        <v>-17</v>
      </c>
      <c r="B48">
        <v>-38.8</v>
      </c>
      <c r="C48">
        <f t="shared" si="9"/>
        <v>1794.4399999999998</v>
      </c>
      <c r="D48">
        <f t="shared" si="10"/>
        <v>42.36083096446527</v>
      </c>
      <c r="E48" s="1" t="b">
        <f t="shared" si="11"/>
        <v>1</v>
      </c>
      <c r="F48" s="2" t="b">
        <f t="shared" si="12"/>
        <v>0</v>
      </c>
      <c r="G48" s="3" t="b">
        <f t="shared" si="13"/>
        <v>0</v>
      </c>
      <c r="H48" s="4" t="b">
        <f t="shared" si="14"/>
        <v>0</v>
      </c>
      <c r="I48" s="5" t="s">
        <v>27</v>
      </c>
      <c r="J48" s="6">
        <v>0.013</v>
      </c>
      <c r="K48" s="9">
        <v>606.13</v>
      </c>
      <c r="L48" s="11">
        <f t="shared" si="15"/>
        <v>24.619707553096564</v>
      </c>
      <c r="M48" s="7"/>
      <c r="N48" s="10"/>
      <c r="O48" s="7"/>
      <c r="R48" s="20">
        <f t="shared" si="7"/>
        <v>11.262014722327415</v>
      </c>
      <c r="S48" s="20">
        <f t="shared" si="8"/>
        <v>54.929577464788736</v>
      </c>
    </row>
    <row r="49" spans="1:19" ht="12.75">
      <c r="A49">
        <v>1.2</v>
      </c>
      <c r="B49">
        <v>71.3</v>
      </c>
      <c r="C49">
        <f t="shared" si="9"/>
        <v>5085.129999999999</v>
      </c>
      <c r="D49">
        <f t="shared" si="10"/>
        <v>71.31009746171996</v>
      </c>
      <c r="E49" s="1" t="b">
        <f t="shared" si="11"/>
        <v>0</v>
      </c>
      <c r="F49" s="2" t="b">
        <f t="shared" si="12"/>
        <v>0</v>
      </c>
      <c r="G49" s="3" t="b">
        <f t="shared" si="13"/>
        <v>0</v>
      </c>
      <c r="H49" s="4" t="b">
        <f t="shared" si="14"/>
        <v>1</v>
      </c>
      <c r="I49" s="5" t="s">
        <v>36</v>
      </c>
      <c r="J49" s="6">
        <v>0.013</v>
      </c>
      <c r="K49" s="9">
        <v>615.68</v>
      </c>
      <c r="L49" s="11">
        <f t="shared" si="15"/>
        <v>24.812899870833316</v>
      </c>
      <c r="M49" s="7"/>
      <c r="N49" s="10"/>
      <c r="O49" s="7"/>
      <c r="R49" s="20">
        <f t="shared" si="7"/>
        <v>18.958442249118676</v>
      </c>
      <c r="S49" s="20">
        <f t="shared" si="8"/>
        <v>54.929577464788736</v>
      </c>
    </row>
    <row r="50" spans="1:19" ht="12.75">
      <c r="A50">
        <v>34.1</v>
      </c>
      <c r="B50">
        <v>-9.2</v>
      </c>
      <c r="C50">
        <f t="shared" si="9"/>
        <v>1247.4500000000003</v>
      </c>
      <c r="D50">
        <f t="shared" si="10"/>
        <v>35.31925820285585</v>
      </c>
      <c r="E50" s="1" t="b">
        <f t="shared" si="11"/>
        <v>0</v>
      </c>
      <c r="F50" s="2" t="b">
        <f t="shared" si="12"/>
        <v>0</v>
      </c>
      <c r="G50" s="3" t="b">
        <f t="shared" si="13"/>
        <v>1</v>
      </c>
      <c r="H50" s="4" t="b">
        <f t="shared" si="14"/>
        <v>0</v>
      </c>
      <c r="I50" s="5" t="s">
        <v>8</v>
      </c>
      <c r="J50" s="6">
        <v>0.013</v>
      </c>
      <c r="K50" s="9">
        <v>681.46</v>
      </c>
      <c r="L50" s="11">
        <f t="shared" si="15"/>
        <v>26.10478883270271</v>
      </c>
      <c r="M50" s="7"/>
      <c r="N50" s="10"/>
      <c r="O50" s="7"/>
      <c r="R50" s="20">
        <f t="shared" si="7"/>
        <v>9.389948138550803</v>
      </c>
      <c r="S50" s="20">
        <f t="shared" si="8"/>
        <v>54.929577464788736</v>
      </c>
    </row>
    <row r="51" spans="1:19" ht="12.75">
      <c r="A51">
        <v>-26.1</v>
      </c>
      <c r="B51">
        <v>0.5</v>
      </c>
      <c r="C51">
        <f t="shared" si="9"/>
        <v>681.46</v>
      </c>
      <c r="D51">
        <f t="shared" si="10"/>
        <v>26.10478883270271</v>
      </c>
      <c r="E51" s="1" t="b">
        <f t="shared" si="11"/>
        <v>0</v>
      </c>
      <c r="F51" s="2" t="b">
        <f t="shared" si="12"/>
        <v>1</v>
      </c>
      <c r="G51" s="3" t="b">
        <f t="shared" si="13"/>
        <v>0</v>
      </c>
      <c r="H51" s="4" t="b">
        <f t="shared" si="14"/>
        <v>0</v>
      </c>
      <c r="I51" s="5" t="s">
        <v>12</v>
      </c>
      <c r="J51" s="6">
        <v>0.013</v>
      </c>
      <c r="K51" s="9">
        <v>684.85</v>
      </c>
      <c r="L51" s="11">
        <f t="shared" si="15"/>
        <v>26.169638897011936</v>
      </c>
      <c r="M51" s="7"/>
      <c r="N51" s="10"/>
      <c r="O51" s="7"/>
      <c r="R51" s="20">
        <f t="shared" si="7"/>
        <v>6.940197098677413</v>
      </c>
      <c r="S51" s="20">
        <f t="shared" si="8"/>
        <v>54.929577464788736</v>
      </c>
    </row>
    <row r="52" spans="1:19" ht="12.75">
      <c r="A52">
        <v>1.8</v>
      </c>
      <c r="B52">
        <v>-0.3</v>
      </c>
      <c r="C52">
        <f t="shared" si="9"/>
        <v>3.33</v>
      </c>
      <c r="D52">
        <f t="shared" si="10"/>
        <v>1.8248287590894658</v>
      </c>
      <c r="E52" s="1" t="b">
        <f t="shared" si="11"/>
        <v>0</v>
      </c>
      <c r="F52" s="2" t="b">
        <f t="shared" si="12"/>
        <v>0</v>
      </c>
      <c r="G52" s="3" t="b">
        <f t="shared" si="13"/>
        <v>1</v>
      </c>
      <c r="H52" s="4" t="b">
        <f t="shared" si="14"/>
        <v>0</v>
      </c>
      <c r="I52" s="5" t="s">
        <v>8</v>
      </c>
      <c r="J52" s="6">
        <v>0.013</v>
      </c>
      <c r="K52" s="9">
        <v>717.3</v>
      </c>
      <c r="L52" s="11">
        <f t="shared" si="15"/>
        <v>26.78245694479877</v>
      </c>
      <c r="M52" s="7"/>
      <c r="N52" s="10"/>
      <c r="O52" s="7"/>
      <c r="R52" s="20">
        <f t="shared" si="7"/>
        <v>0.48514743178271486</v>
      </c>
      <c r="S52" s="20">
        <f t="shared" si="8"/>
        <v>54.929577464788736</v>
      </c>
    </row>
    <row r="53" spans="1:19" ht="12.75">
      <c r="A53">
        <v>10.8</v>
      </c>
      <c r="B53">
        <v>-1.7</v>
      </c>
      <c r="C53">
        <f t="shared" si="9"/>
        <v>119.53000000000002</v>
      </c>
      <c r="D53">
        <f t="shared" si="10"/>
        <v>10.932977636490437</v>
      </c>
      <c r="E53" s="1" t="b">
        <f t="shared" si="11"/>
        <v>0</v>
      </c>
      <c r="F53" s="2" t="b">
        <f t="shared" si="12"/>
        <v>0</v>
      </c>
      <c r="G53" s="3" t="b">
        <f t="shared" si="13"/>
        <v>1</v>
      </c>
      <c r="H53" s="4" t="b">
        <f t="shared" si="14"/>
        <v>0</v>
      </c>
      <c r="I53" s="5" t="s">
        <v>75</v>
      </c>
      <c r="J53" s="6">
        <v>0.013</v>
      </c>
      <c r="K53" s="9">
        <v>742.37</v>
      </c>
      <c r="L53" s="11">
        <f t="shared" si="15"/>
        <v>27.24646766096479</v>
      </c>
      <c r="M53" s="7"/>
      <c r="N53" s="10"/>
      <c r="O53" s="7"/>
      <c r="R53" s="20">
        <f t="shared" si="7"/>
        <v>2.9066321953013166</v>
      </c>
      <c r="S53" s="20">
        <f t="shared" si="8"/>
        <v>54.929577464788736</v>
      </c>
    </row>
    <row r="54" spans="1:19" ht="12.75">
      <c r="A54">
        <v>-2.4</v>
      </c>
      <c r="B54">
        <v>-19.2</v>
      </c>
      <c r="C54">
        <f t="shared" si="9"/>
        <v>374.4</v>
      </c>
      <c r="D54">
        <f t="shared" si="10"/>
        <v>19.349418595916518</v>
      </c>
      <c r="E54" s="1" t="b">
        <f t="shared" si="11"/>
        <v>1</v>
      </c>
      <c r="F54" s="2" t="b">
        <f t="shared" si="12"/>
        <v>0</v>
      </c>
      <c r="G54" s="3" t="b">
        <f t="shared" si="13"/>
        <v>0</v>
      </c>
      <c r="H54" s="4" t="b">
        <f t="shared" si="14"/>
        <v>0</v>
      </c>
      <c r="I54" s="5" t="s">
        <v>8</v>
      </c>
      <c r="J54" s="6">
        <v>0.013</v>
      </c>
      <c r="K54" s="9">
        <v>777.16</v>
      </c>
      <c r="L54" s="11">
        <f t="shared" si="15"/>
        <v>27.87758956581433</v>
      </c>
      <c r="M54" s="7"/>
      <c r="N54" s="10"/>
      <c r="O54" s="7"/>
      <c r="R54" s="20">
        <f t="shared" si="7"/>
        <v>5.144220076289017</v>
      </c>
      <c r="S54" s="20">
        <f t="shared" si="8"/>
        <v>54.929577464788736</v>
      </c>
    </row>
    <row r="55" spans="1:19" ht="12.75">
      <c r="A55">
        <v>-25</v>
      </c>
      <c r="B55">
        <v>33.2</v>
      </c>
      <c r="C55">
        <f t="shared" si="9"/>
        <v>1727.2400000000002</v>
      </c>
      <c r="D55">
        <f t="shared" si="10"/>
        <v>41.560076997041286</v>
      </c>
      <c r="E55" s="1" t="b">
        <f t="shared" si="11"/>
        <v>0</v>
      </c>
      <c r="F55" s="2" t="b">
        <f t="shared" si="12"/>
        <v>1</v>
      </c>
      <c r="G55" s="3" t="b">
        <f t="shared" si="13"/>
        <v>0</v>
      </c>
      <c r="H55" s="4" t="b">
        <f t="shared" si="14"/>
        <v>0</v>
      </c>
      <c r="I55" s="5" t="s">
        <v>8</v>
      </c>
      <c r="J55" s="6">
        <v>0.013</v>
      </c>
      <c r="K55" s="9">
        <v>887.89</v>
      </c>
      <c r="L55" s="11">
        <f t="shared" si="15"/>
        <v>29.797483115189443</v>
      </c>
      <c r="M55" s="7"/>
      <c r="N55" s="10"/>
      <c r="O55" s="7"/>
      <c r="R55" s="20">
        <f t="shared" si="7"/>
        <v>11.049126949241568</v>
      </c>
      <c r="S55" s="20">
        <f t="shared" si="8"/>
        <v>54.929577464788736</v>
      </c>
    </row>
    <row r="56" spans="1:19" ht="12.75">
      <c r="A56">
        <v>2</v>
      </c>
      <c r="B56">
        <v>-3.3</v>
      </c>
      <c r="C56">
        <f t="shared" si="9"/>
        <v>14.889999999999999</v>
      </c>
      <c r="D56">
        <f t="shared" si="10"/>
        <v>3.8587562763149474</v>
      </c>
      <c r="E56" s="1" t="b">
        <f t="shared" si="11"/>
        <v>0</v>
      </c>
      <c r="F56" s="2" t="b">
        <f t="shared" si="12"/>
        <v>0</v>
      </c>
      <c r="G56" s="3" t="b">
        <f t="shared" si="13"/>
        <v>1</v>
      </c>
      <c r="H56" s="4" t="b">
        <f t="shared" si="14"/>
        <v>0</v>
      </c>
      <c r="I56" s="5" t="s">
        <v>8</v>
      </c>
      <c r="J56" s="6">
        <v>0.013</v>
      </c>
      <c r="K56" s="9">
        <v>1137.38</v>
      </c>
      <c r="L56" s="11">
        <f t="shared" si="15"/>
        <v>33.72506486279901</v>
      </c>
      <c r="M56" s="7"/>
      <c r="N56" s="10"/>
      <c r="O56" s="7"/>
      <c r="R56" s="20">
        <f t="shared" si="7"/>
        <v>1.0258856827002951</v>
      </c>
      <c r="S56" s="20">
        <f t="shared" si="8"/>
        <v>54.929577464788736</v>
      </c>
    </row>
    <row r="57" spans="1:19" ht="12.75">
      <c r="A57">
        <v>2.6</v>
      </c>
      <c r="B57">
        <v>1.5</v>
      </c>
      <c r="C57">
        <f t="shared" si="9"/>
        <v>9.010000000000002</v>
      </c>
      <c r="D57">
        <f t="shared" si="10"/>
        <v>3.001666203960727</v>
      </c>
      <c r="E57" s="1" t="b">
        <f t="shared" si="11"/>
        <v>0</v>
      </c>
      <c r="F57" s="2" t="b">
        <f t="shared" si="12"/>
        <v>0</v>
      </c>
      <c r="G57" s="3" t="b">
        <f t="shared" si="13"/>
        <v>0</v>
      </c>
      <c r="H57" s="4" t="b">
        <f t="shared" si="14"/>
        <v>1</v>
      </c>
      <c r="I57" s="5" t="s">
        <v>8</v>
      </c>
      <c r="J57" s="6">
        <v>0.013</v>
      </c>
      <c r="K57" s="9">
        <v>1247.45</v>
      </c>
      <c r="L57" s="11">
        <f t="shared" si="15"/>
        <v>35.31925820285585</v>
      </c>
      <c r="M57" s="7"/>
      <c r="N57" s="10"/>
      <c r="O57" s="7"/>
      <c r="R57" s="20">
        <f t="shared" si="7"/>
        <v>0.7980204403656717</v>
      </c>
      <c r="S57" s="20">
        <f t="shared" si="8"/>
        <v>54.929577464788736</v>
      </c>
    </row>
    <row r="58" spans="1:19" ht="12.75">
      <c r="A58">
        <v>-6.3</v>
      </c>
      <c r="B58">
        <v>-0.6</v>
      </c>
      <c r="C58">
        <f t="shared" si="9"/>
        <v>40.05</v>
      </c>
      <c r="D58">
        <f t="shared" si="10"/>
        <v>6.328506932918696</v>
      </c>
      <c r="E58" s="1" t="b">
        <f t="shared" si="11"/>
        <v>1</v>
      </c>
      <c r="F58" s="2" t="b">
        <f t="shared" si="12"/>
        <v>0</v>
      </c>
      <c r="G58" s="3" t="b">
        <f t="shared" si="13"/>
        <v>0</v>
      </c>
      <c r="H58" s="4" t="b">
        <f t="shared" si="14"/>
        <v>0</v>
      </c>
      <c r="I58" s="5" t="s">
        <v>36</v>
      </c>
      <c r="J58" s="6">
        <v>0.013</v>
      </c>
      <c r="K58" s="9">
        <v>1324.85</v>
      </c>
      <c r="L58" s="11">
        <f t="shared" si="15"/>
        <v>36.39848897962661</v>
      </c>
      <c r="M58" s="7"/>
      <c r="N58" s="10"/>
      <c r="O58" s="7"/>
      <c r="R58" s="20">
        <f t="shared" si="7"/>
        <v>1.6824915051517366</v>
      </c>
      <c r="S58" s="20">
        <f t="shared" si="8"/>
        <v>54.929577464788736</v>
      </c>
    </row>
    <row r="59" spans="1:19" ht="12.75">
      <c r="A59">
        <v>-24.5</v>
      </c>
      <c r="B59">
        <v>0</v>
      </c>
      <c r="C59">
        <f t="shared" si="9"/>
        <v>600.25</v>
      </c>
      <c r="D59">
        <f t="shared" si="10"/>
        <v>24.5</v>
      </c>
      <c r="E59" s="1" t="b">
        <f t="shared" si="11"/>
        <v>0</v>
      </c>
      <c r="F59" s="2" t="b">
        <f t="shared" si="12"/>
        <v>0</v>
      </c>
      <c r="G59" s="3" t="b">
        <f t="shared" si="13"/>
        <v>0</v>
      </c>
      <c r="H59" s="4" t="b">
        <f t="shared" si="14"/>
        <v>0</v>
      </c>
      <c r="I59" s="5" t="s">
        <v>3</v>
      </c>
      <c r="J59" s="6">
        <v>0.0136</v>
      </c>
      <c r="K59" s="9">
        <v>1419.53</v>
      </c>
      <c r="L59" s="11">
        <f t="shared" si="15"/>
        <v>37.67665059423409</v>
      </c>
      <c r="M59" s="7"/>
      <c r="N59" s="10"/>
      <c r="O59" s="7"/>
      <c r="R59" s="20">
        <f t="shared" si="7"/>
        <v>6.814174647887324</v>
      </c>
      <c r="S59" s="20">
        <f t="shared" si="8"/>
        <v>57.46478873239437</v>
      </c>
    </row>
    <row r="60" spans="1:19" ht="12.75">
      <c r="A60">
        <v>-0.2</v>
      </c>
      <c r="B60">
        <v>-19.6</v>
      </c>
      <c r="C60">
        <f t="shared" si="9"/>
        <v>384.2000000000001</v>
      </c>
      <c r="D60">
        <f t="shared" si="10"/>
        <v>19.601020381602588</v>
      </c>
      <c r="E60" s="1" t="b">
        <f t="shared" si="11"/>
        <v>1</v>
      </c>
      <c r="F60" s="2" t="b">
        <f t="shared" si="12"/>
        <v>0</v>
      </c>
      <c r="G60" s="3" t="b">
        <f t="shared" si="13"/>
        <v>0</v>
      </c>
      <c r="H60" s="4" t="b">
        <f t="shared" si="14"/>
        <v>0</v>
      </c>
      <c r="I60" s="5" t="s">
        <v>747</v>
      </c>
      <c r="J60" s="6">
        <v>0.014</v>
      </c>
      <c r="K60" s="9">
        <v>1620.9</v>
      </c>
      <c r="L60" s="11">
        <f t="shared" si="15"/>
        <v>40.26040238248992</v>
      </c>
      <c r="M60" s="7"/>
      <c r="N60" s="10"/>
      <c r="O60" s="7"/>
      <c r="R60" s="20">
        <f t="shared" si="7"/>
        <v>5.611965384749541</v>
      </c>
      <c r="S60" s="20">
        <f t="shared" si="8"/>
        <v>59.15492957746479</v>
      </c>
    </row>
    <row r="61" spans="1:19" ht="12.75">
      <c r="A61">
        <v>-6.4</v>
      </c>
      <c r="B61">
        <v>4.3</v>
      </c>
      <c r="C61">
        <f t="shared" si="9"/>
        <v>59.45</v>
      </c>
      <c r="D61">
        <f t="shared" si="10"/>
        <v>7.710382610480495</v>
      </c>
      <c r="E61" s="1" t="b">
        <f t="shared" si="11"/>
        <v>0</v>
      </c>
      <c r="F61" s="2" t="b">
        <f t="shared" si="12"/>
        <v>1</v>
      </c>
      <c r="G61" s="3" t="b">
        <f t="shared" si="13"/>
        <v>0</v>
      </c>
      <c r="H61" s="4" t="b">
        <f t="shared" si="14"/>
        <v>0</v>
      </c>
      <c r="I61" s="5" t="s">
        <v>36</v>
      </c>
      <c r="J61" s="6">
        <v>0.014</v>
      </c>
      <c r="K61" s="9">
        <v>1727.24</v>
      </c>
      <c r="L61" s="11">
        <f t="shared" si="15"/>
        <v>41.560076997041286</v>
      </c>
      <c r="M61" s="7"/>
      <c r="N61" s="10"/>
      <c r="O61" s="7"/>
      <c r="R61" s="20">
        <f t="shared" si="7"/>
        <v>2.2075585592372886</v>
      </c>
      <c r="S61" s="20">
        <f t="shared" si="8"/>
        <v>59.15492957746479</v>
      </c>
    </row>
    <row r="62" spans="1:19" ht="12.75">
      <c r="A62">
        <v>-9.5</v>
      </c>
      <c r="B62">
        <v>-9.9</v>
      </c>
      <c r="C62">
        <f t="shared" si="9"/>
        <v>188.26</v>
      </c>
      <c r="D62">
        <f t="shared" si="10"/>
        <v>13.720787149431333</v>
      </c>
      <c r="E62" s="1" t="b">
        <f t="shared" si="11"/>
        <v>1</v>
      </c>
      <c r="F62" s="2" t="b">
        <f t="shared" si="12"/>
        <v>0</v>
      </c>
      <c r="G62" s="3" t="b">
        <f t="shared" si="13"/>
        <v>0</v>
      </c>
      <c r="H62" s="4" t="b">
        <f t="shared" si="14"/>
        <v>0</v>
      </c>
      <c r="I62" s="5" t="s">
        <v>233</v>
      </c>
      <c r="J62" s="6">
        <v>0.014</v>
      </c>
      <c r="K62" s="9">
        <v>1794.44</v>
      </c>
      <c r="L62" s="11">
        <f t="shared" si="15"/>
        <v>42.36083096446527</v>
      </c>
      <c r="M62" s="7"/>
      <c r="N62" s="10"/>
      <c r="O62" s="7"/>
      <c r="R62" s="20">
        <f t="shared" si="7"/>
        <v>3.9283966362484524</v>
      </c>
      <c r="S62" s="20">
        <f t="shared" si="8"/>
        <v>59.15492957746479</v>
      </c>
    </row>
    <row r="63" spans="1:19" ht="12.75">
      <c r="A63">
        <v>3.4</v>
      </c>
      <c r="B63">
        <v>-7.6</v>
      </c>
      <c r="C63">
        <f t="shared" si="9"/>
        <v>69.32</v>
      </c>
      <c r="D63">
        <f t="shared" si="10"/>
        <v>8.325863318599458</v>
      </c>
      <c r="E63" s="1" t="b">
        <f t="shared" si="11"/>
        <v>0</v>
      </c>
      <c r="F63" s="2" t="b">
        <f t="shared" si="12"/>
        <v>0</v>
      </c>
      <c r="G63" s="3" t="b">
        <f t="shared" si="13"/>
        <v>1</v>
      </c>
      <c r="H63" s="4" t="b">
        <f t="shared" si="14"/>
        <v>0</v>
      </c>
      <c r="I63" s="5" t="s">
        <v>8</v>
      </c>
      <c r="J63" s="6">
        <v>0.014</v>
      </c>
      <c r="K63" s="9">
        <v>1803.65</v>
      </c>
      <c r="L63" s="11">
        <f t="shared" si="15"/>
        <v>42.46940074924533</v>
      </c>
      <c r="M63" s="7"/>
      <c r="N63" s="10"/>
      <c r="O63" s="7"/>
      <c r="R63" s="20">
        <f t="shared" si="7"/>
        <v>2.3837767540914054</v>
      </c>
      <c r="S63" s="20">
        <f t="shared" si="8"/>
        <v>59.15492957746479</v>
      </c>
    </row>
    <row r="64" spans="1:19" ht="12.75">
      <c r="A64">
        <v>-9.5</v>
      </c>
      <c r="B64">
        <v>5.1</v>
      </c>
      <c r="C64">
        <f t="shared" si="9"/>
        <v>116.25999999999999</v>
      </c>
      <c r="D64">
        <f t="shared" si="10"/>
        <v>10.782393055347221</v>
      </c>
      <c r="E64" s="1" t="b">
        <f t="shared" si="11"/>
        <v>0</v>
      </c>
      <c r="F64" s="2" t="b">
        <f t="shared" si="12"/>
        <v>1</v>
      </c>
      <c r="G64" s="3" t="b">
        <f t="shared" si="13"/>
        <v>0</v>
      </c>
      <c r="H64" s="4" t="b">
        <f t="shared" si="14"/>
        <v>0</v>
      </c>
      <c r="I64" s="5" t="s">
        <v>8</v>
      </c>
      <c r="J64" s="6">
        <v>0.014</v>
      </c>
      <c r="K64" s="9">
        <v>1878.85</v>
      </c>
      <c r="L64" s="11">
        <f t="shared" si="15"/>
        <v>43.34570336261715</v>
      </c>
      <c r="M64" s="7"/>
      <c r="N64" s="10"/>
      <c r="O64" s="7"/>
      <c r="R64" s="20">
        <f t="shared" si="7"/>
        <v>3.0871054370295536</v>
      </c>
      <c r="S64" s="20">
        <f t="shared" si="8"/>
        <v>59.15492957746479</v>
      </c>
    </row>
    <row r="65" spans="1:19" ht="12.75">
      <c r="A65">
        <v>-12.6</v>
      </c>
      <c r="B65">
        <v>-3.1</v>
      </c>
      <c r="C65">
        <f t="shared" si="9"/>
        <v>168.37</v>
      </c>
      <c r="D65">
        <f t="shared" si="10"/>
        <v>12.975746606650425</v>
      </c>
      <c r="E65" s="1" t="b">
        <f t="shared" si="11"/>
        <v>1</v>
      </c>
      <c r="F65" s="2" t="b">
        <f t="shared" si="12"/>
        <v>0</v>
      </c>
      <c r="G65" s="3" t="b">
        <f t="shared" si="13"/>
        <v>0</v>
      </c>
      <c r="H65" s="4" t="b">
        <f t="shared" si="14"/>
        <v>0</v>
      </c>
      <c r="I65" s="5" t="s">
        <v>8</v>
      </c>
      <c r="J65" s="6">
        <v>0.014</v>
      </c>
      <c r="K65" s="9">
        <v>1961</v>
      </c>
      <c r="L65" s="11">
        <f t="shared" si="15"/>
        <v>44.28317965096906</v>
      </c>
      <c r="M65" s="7"/>
      <c r="N65" s="10"/>
      <c r="O65" s="7"/>
      <c r="R65" s="20">
        <f t="shared" si="7"/>
        <v>3.7150841833801387</v>
      </c>
      <c r="S65" s="20">
        <f t="shared" si="8"/>
        <v>59.15492957746479</v>
      </c>
    </row>
    <row r="66" spans="1:19" ht="12.75">
      <c r="A66">
        <v>-12.6</v>
      </c>
      <c r="B66">
        <v>-15.1</v>
      </c>
      <c r="C66">
        <f aca="true" t="shared" si="16" ref="C66:C80">SUMSQ(A66,B66)</f>
        <v>386.77</v>
      </c>
      <c r="D66">
        <f aca="true" t="shared" si="17" ref="D66:D80">SQRT(C66)</f>
        <v>19.666468925559563</v>
      </c>
      <c r="E66" s="1" t="b">
        <f aca="true" t="shared" si="18" ref="E66:E80">AND(A66&lt;0,B66&lt;0,(ISNUMBER(A66)),(ISNUMBER(B66)))</f>
        <v>1</v>
      </c>
      <c r="F66" s="2" t="b">
        <f aca="true" t="shared" si="19" ref="F66:F80">AND(A66&lt;0,B66&gt;0,(ISNUMBER(A66)),(ISNUMBER(B66)))</f>
        <v>0</v>
      </c>
      <c r="G66" s="3" t="b">
        <f aca="true" t="shared" si="20" ref="G66:G80">AND(A66&gt;0,B66&lt;0,(ISNUMBER(A66)),(ISNUMBER(B66)))</f>
        <v>0</v>
      </c>
      <c r="H66" s="4" t="b">
        <f aca="true" t="shared" si="21" ref="H66:H80">AND(A66&gt;0,B66&gt;0,(ISNUMBER(A66)),(ISNUMBER(B66)))</f>
        <v>0</v>
      </c>
      <c r="I66" s="5" t="s">
        <v>8</v>
      </c>
      <c r="J66" s="6">
        <v>0.014</v>
      </c>
      <c r="K66" s="9">
        <v>2093.86</v>
      </c>
      <c r="L66" s="11">
        <f aca="true" t="shared" si="22" ref="L66:L80">SQRT(K66)</f>
        <v>45.75871501692328</v>
      </c>
      <c r="M66" s="7"/>
      <c r="N66" s="10"/>
      <c r="O66" s="7"/>
      <c r="R66" s="20">
        <f t="shared" si="7"/>
        <v>5.630703948151758</v>
      </c>
      <c r="S66" s="20">
        <f t="shared" si="8"/>
        <v>59.15492957746479</v>
      </c>
    </row>
    <row r="67" spans="1:19" ht="12.75">
      <c r="A67">
        <v>5.1</v>
      </c>
      <c r="B67">
        <v>-11.6</v>
      </c>
      <c r="C67">
        <f t="shared" si="16"/>
        <v>160.57</v>
      </c>
      <c r="D67">
        <f t="shared" si="17"/>
        <v>12.671621837791719</v>
      </c>
      <c r="E67" s="1" t="b">
        <f t="shared" si="18"/>
        <v>0</v>
      </c>
      <c r="F67" s="2" t="b">
        <f t="shared" si="19"/>
        <v>0</v>
      </c>
      <c r="G67" s="3" t="b">
        <f t="shared" si="20"/>
        <v>1</v>
      </c>
      <c r="H67" s="4" t="b">
        <f t="shared" si="21"/>
        <v>0</v>
      </c>
      <c r="I67" s="5" t="s">
        <v>8</v>
      </c>
      <c r="J67" s="6">
        <v>0.014</v>
      </c>
      <c r="K67" s="9">
        <v>2141</v>
      </c>
      <c r="L67" s="11">
        <f t="shared" si="22"/>
        <v>46.2709412050371</v>
      </c>
      <c r="M67" s="7"/>
      <c r="N67" s="10"/>
      <c r="O67" s="7"/>
      <c r="R67" s="20">
        <f aca="true" t="shared" si="23" ref="R67:R80">S67*0.00484*D67</f>
        <v>3.6280102636426768</v>
      </c>
      <c r="S67" s="20">
        <f aca="true" t="shared" si="24" ref="S67:S80">((300000*J67)/71)</f>
        <v>59.15492957746479</v>
      </c>
    </row>
    <row r="68" spans="1:19" ht="12.75">
      <c r="A68">
        <v>-46.4</v>
      </c>
      <c r="B68">
        <v>3.7</v>
      </c>
      <c r="C68">
        <f t="shared" si="16"/>
        <v>2166.65</v>
      </c>
      <c r="D68">
        <f t="shared" si="17"/>
        <v>46.547287783500344</v>
      </c>
      <c r="E68" s="1" t="b">
        <f t="shared" si="18"/>
        <v>0</v>
      </c>
      <c r="F68" s="2" t="b">
        <f t="shared" si="19"/>
        <v>1</v>
      </c>
      <c r="G68" s="3" t="b">
        <f t="shared" si="20"/>
        <v>0</v>
      </c>
      <c r="H68" s="4" t="b">
        <f t="shared" si="21"/>
        <v>0</v>
      </c>
      <c r="I68" s="5" t="s">
        <v>8</v>
      </c>
      <c r="J68" s="6">
        <v>0.0142</v>
      </c>
      <c r="K68" s="9">
        <v>2166.65</v>
      </c>
      <c r="L68" s="11">
        <f t="shared" si="22"/>
        <v>46.547287783500344</v>
      </c>
      <c r="M68" s="7"/>
      <c r="N68" s="10"/>
      <c r="O68" s="7"/>
      <c r="R68" s="20">
        <f t="shared" si="23"/>
        <v>13.5173323723285</v>
      </c>
      <c r="S68" s="20">
        <f t="shared" si="24"/>
        <v>60</v>
      </c>
    </row>
    <row r="69" spans="1:19" ht="12.75">
      <c r="A69">
        <v>-20.1</v>
      </c>
      <c r="B69">
        <v>-17.7</v>
      </c>
      <c r="C69">
        <f t="shared" si="16"/>
        <v>717.3</v>
      </c>
      <c r="D69">
        <f t="shared" si="17"/>
        <v>26.78245694479877</v>
      </c>
      <c r="E69" s="1" t="b">
        <f t="shared" si="18"/>
        <v>1</v>
      </c>
      <c r="F69" s="2" t="b">
        <f t="shared" si="19"/>
        <v>0</v>
      </c>
      <c r="G69" s="3" t="b">
        <f t="shared" si="20"/>
        <v>0</v>
      </c>
      <c r="H69" s="4" t="b">
        <f t="shared" si="21"/>
        <v>0</v>
      </c>
      <c r="I69" s="5" t="s">
        <v>27</v>
      </c>
      <c r="J69" s="6">
        <v>0.015</v>
      </c>
      <c r="K69" s="9">
        <v>2625.05</v>
      </c>
      <c r="L69" s="11">
        <f t="shared" si="22"/>
        <v>51.23524177751092</v>
      </c>
      <c r="M69" s="7"/>
      <c r="N69" s="10"/>
      <c r="O69" s="7"/>
      <c r="R69" s="20">
        <f t="shared" si="23"/>
        <v>8.215801581094608</v>
      </c>
      <c r="S69" s="20">
        <f t="shared" si="24"/>
        <v>63.38028169014085</v>
      </c>
    </row>
    <row r="70" spans="1:19" ht="12.75">
      <c r="A70">
        <v>-24.3</v>
      </c>
      <c r="B70">
        <v>-32.1</v>
      </c>
      <c r="C70">
        <f t="shared" si="16"/>
        <v>1620.9</v>
      </c>
      <c r="D70">
        <f t="shared" si="17"/>
        <v>40.26040238248992</v>
      </c>
      <c r="E70" s="1" t="b">
        <f t="shared" si="18"/>
        <v>1</v>
      </c>
      <c r="F70" s="2" t="b">
        <f t="shared" si="19"/>
        <v>0</v>
      </c>
      <c r="G70" s="3" t="b">
        <f t="shared" si="20"/>
        <v>0</v>
      </c>
      <c r="H70" s="4" t="b">
        <f t="shared" si="21"/>
        <v>0</v>
      </c>
      <c r="I70" s="5" t="s">
        <v>8</v>
      </c>
      <c r="J70" s="6">
        <v>0.015</v>
      </c>
      <c r="K70" s="9">
        <v>2645</v>
      </c>
      <c r="L70" s="11">
        <f t="shared" si="22"/>
        <v>51.42956348249516</v>
      </c>
      <c r="M70" s="7"/>
      <c r="N70" s="10"/>
      <c r="O70" s="7"/>
      <c r="R70" s="20">
        <f t="shared" si="23"/>
        <v>12.350303716769444</v>
      </c>
      <c r="S70" s="20">
        <f t="shared" si="24"/>
        <v>63.38028169014085</v>
      </c>
    </row>
    <row r="71" spans="1:19" ht="12.75">
      <c r="A71">
        <v>-4.7</v>
      </c>
      <c r="B71">
        <v>3.6</v>
      </c>
      <c r="C71">
        <f t="shared" si="16"/>
        <v>35.050000000000004</v>
      </c>
      <c r="D71">
        <f t="shared" si="17"/>
        <v>5.920304046246274</v>
      </c>
      <c r="E71" s="1" t="b">
        <f t="shared" si="18"/>
        <v>0</v>
      </c>
      <c r="F71" s="2" t="b">
        <f t="shared" si="19"/>
        <v>1</v>
      </c>
      <c r="G71" s="3" t="b">
        <f t="shared" si="20"/>
        <v>0</v>
      </c>
      <c r="H71" s="4" t="b">
        <f t="shared" si="21"/>
        <v>0</v>
      </c>
      <c r="I71" s="5" t="s">
        <v>27</v>
      </c>
      <c r="J71" s="6">
        <v>0.015</v>
      </c>
      <c r="K71" s="9">
        <v>2970.41</v>
      </c>
      <c r="L71" s="11">
        <f t="shared" si="22"/>
        <v>54.50146787014089</v>
      </c>
      <c r="M71" s="7"/>
      <c r="N71" s="10"/>
      <c r="O71" s="7"/>
      <c r="R71" s="20">
        <f t="shared" si="23"/>
        <v>1.8161158046090682</v>
      </c>
      <c r="S71" s="20">
        <f t="shared" si="24"/>
        <v>63.38028169014085</v>
      </c>
    </row>
    <row r="72" spans="1:19" ht="12.75">
      <c r="A72">
        <v>-0.9</v>
      </c>
      <c r="B72">
        <v>7</v>
      </c>
      <c r="C72">
        <f t="shared" si="16"/>
        <v>49.81</v>
      </c>
      <c r="D72">
        <f t="shared" si="17"/>
        <v>7.057619995437555</v>
      </c>
      <c r="E72" s="1" t="b">
        <f t="shared" si="18"/>
        <v>0</v>
      </c>
      <c r="F72" s="2" t="b">
        <f t="shared" si="19"/>
        <v>1</v>
      </c>
      <c r="G72" s="3" t="b">
        <f t="shared" si="20"/>
        <v>0</v>
      </c>
      <c r="H72" s="4" t="b">
        <f t="shared" si="21"/>
        <v>0</v>
      </c>
      <c r="I72" s="5" t="s">
        <v>8</v>
      </c>
      <c r="J72" s="6">
        <v>0.015</v>
      </c>
      <c r="K72" s="9">
        <v>2987.92</v>
      </c>
      <c r="L72" s="11">
        <f t="shared" si="22"/>
        <v>54.66186970823446</v>
      </c>
      <c r="M72" s="7"/>
      <c r="N72" s="10"/>
      <c r="O72" s="7"/>
      <c r="R72" s="20">
        <f t="shared" si="23"/>
        <v>2.1649994859243655</v>
      </c>
      <c r="S72" s="20">
        <f t="shared" si="24"/>
        <v>63.38028169014085</v>
      </c>
    </row>
    <row r="73" spans="1:19" ht="12.75">
      <c r="A73">
        <v>-22.2</v>
      </c>
      <c r="B73">
        <v>-7.3</v>
      </c>
      <c r="C73">
        <f t="shared" si="16"/>
        <v>546.13</v>
      </c>
      <c r="D73">
        <f t="shared" si="17"/>
        <v>23.369424468736923</v>
      </c>
      <c r="E73" s="1" t="b">
        <f t="shared" si="18"/>
        <v>1</v>
      </c>
      <c r="F73" s="2" t="b">
        <f t="shared" si="19"/>
        <v>0</v>
      </c>
      <c r="G73" s="3" t="b">
        <f t="shared" si="20"/>
        <v>0</v>
      </c>
      <c r="H73" s="4" t="b">
        <f t="shared" si="21"/>
        <v>0</v>
      </c>
      <c r="I73" s="5" t="s">
        <v>8</v>
      </c>
      <c r="J73" s="6">
        <v>0.015</v>
      </c>
      <c r="K73" s="9">
        <v>3233</v>
      </c>
      <c r="L73" s="11">
        <f t="shared" si="22"/>
        <v>56.859475903318</v>
      </c>
      <c r="M73" s="7"/>
      <c r="N73" s="10"/>
      <c r="O73" s="7"/>
      <c r="R73" s="20">
        <f t="shared" si="23"/>
        <v>7.1688178159026785</v>
      </c>
      <c r="S73" s="20">
        <f t="shared" si="24"/>
        <v>63.38028169014085</v>
      </c>
    </row>
    <row r="74" spans="1:19" ht="12.75">
      <c r="A74">
        <v>3.8</v>
      </c>
      <c r="B74">
        <v>-0.3</v>
      </c>
      <c r="C74">
        <f t="shared" si="16"/>
        <v>14.53</v>
      </c>
      <c r="D74">
        <f t="shared" si="17"/>
        <v>3.8118237105091834</v>
      </c>
      <c r="E74" s="1" t="b">
        <f t="shared" si="18"/>
        <v>0</v>
      </c>
      <c r="F74" s="2" t="b">
        <f t="shared" si="19"/>
        <v>0</v>
      </c>
      <c r="G74" s="3" t="b">
        <f t="shared" si="20"/>
        <v>1</v>
      </c>
      <c r="H74" s="4" t="b">
        <f t="shared" si="21"/>
        <v>0</v>
      </c>
      <c r="I74" s="5" t="s">
        <v>27</v>
      </c>
      <c r="J74" s="6">
        <v>0.015</v>
      </c>
      <c r="K74" s="9">
        <v>3510.73</v>
      </c>
      <c r="L74" s="11">
        <f t="shared" si="22"/>
        <v>59.251413485249444</v>
      </c>
      <c r="M74" s="7"/>
      <c r="N74" s="10"/>
      <c r="O74" s="7"/>
      <c r="R74" s="20">
        <f t="shared" si="23"/>
        <v>1.1693171889421128</v>
      </c>
      <c r="S74" s="20">
        <f t="shared" si="24"/>
        <v>63.38028169014085</v>
      </c>
    </row>
    <row r="75" spans="1:19" ht="12.75">
      <c r="A75">
        <v>4.3</v>
      </c>
      <c r="B75">
        <v>9</v>
      </c>
      <c r="C75">
        <f t="shared" si="16"/>
        <v>99.49</v>
      </c>
      <c r="D75">
        <f t="shared" si="17"/>
        <v>9.974467404327912</v>
      </c>
      <c r="E75" s="1" t="b">
        <f t="shared" si="18"/>
        <v>0</v>
      </c>
      <c r="F75" s="2" t="b">
        <f t="shared" si="19"/>
        <v>0</v>
      </c>
      <c r="G75" s="3" t="b">
        <f t="shared" si="20"/>
        <v>0</v>
      </c>
      <c r="H75" s="4" t="b">
        <f t="shared" si="21"/>
        <v>1</v>
      </c>
      <c r="I75" s="5" t="s">
        <v>8</v>
      </c>
      <c r="J75" s="6">
        <v>0.015</v>
      </c>
      <c r="K75" s="9">
        <v>5085.13</v>
      </c>
      <c r="L75" s="11">
        <f t="shared" si="22"/>
        <v>71.31009746171996</v>
      </c>
      <c r="M75" s="7"/>
      <c r="N75" s="10"/>
      <c r="O75" s="7"/>
      <c r="R75" s="20">
        <f t="shared" si="23"/>
        <v>3.059773240369886</v>
      </c>
      <c r="S75" s="20">
        <f t="shared" si="24"/>
        <v>63.38028169014085</v>
      </c>
    </row>
    <row r="76" spans="1:19" ht="12.75">
      <c r="A76">
        <v>-3.2</v>
      </c>
      <c r="B76">
        <v>-16.7</v>
      </c>
      <c r="C76">
        <f t="shared" si="16"/>
        <v>289.13</v>
      </c>
      <c r="D76">
        <f t="shared" si="17"/>
        <v>17.003823099526766</v>
      </c>
      <c r="E76" s="1" t="b">
        <f t="shared" si="18"/>
        <v>1</v>
      </c>
      <c r="F76" s="2" t="b">
        <f t="shared" si="19"/>
        <v>0</v>
      </c>
      <c r="G76" s="3" t="b">
        <f t="shared" si="20"/>
        <v>0</v>
      </c>
      <c r="H76" s="4" t="b">
        <f t="shared" si="21"/>
        <v>0</v>
      </c>
      <c r="I76" s="5" t="s">
        <v>8</v>
      </c>
      <c r="J76" s="6">
        <v>0.015</v>
      </c>
      <c r="K76" s="9">
        <v>6821.3</v>
      </c>
      <c r="L76" s="11">
        <f t="shared" si="22"/>
        <v>82.59116175475437</v>
      </c>
      <c r="M76" s="7"/>
      <c r="N76" s="10"/>
      <c r="O76" s="7"/>
      <c r="R76" s="20">
        <f t="shared" si="23"/>
        <v>5.216102353629478</v>
      </c>
      <c r="S76" s="20">
        <f t="shared" si="24"/>
        <v>63.38028169014085</v>
      </c>
    </row>
    <row r="77" spans="1:19" ht="12.75">
      <c r="A77">
        <v>-39.5</v>
      </c>
      <c r="B77">
        <v>23.1</v>
      </c>
      <c r="C77">
        <f t="shared" si="16"/>
        <v>2093.86</v>
      </c>
      <c r="D77">
        <f t="shared" si="17"/>
        <v>45.75871501692328</v>
      </c>
      <c r="E77" s="1" t="b">
        <f t="shared" si="18"/>
        <v>0</v>
      </c>
      <c r="F77" s="2" t="b">
        <f t="shared" si="19"/>
        <v>1</v>
      </c>
      <c r="G77" s="3" t="b">
        <f t="shared" si="20"/>
        <v>0</v>
      </c>
      <c r="H77" s="4" t="b">
        <f t="shared" si="21"/>
        <v>0</v>
      </c>
      <c r="I77" s="5" t="s">
        <v>3</v>
      </c>
      <c r="J77" s="6">
        <v>0.0153</v>
      </c>
      <c r="K77" s="9">
        <v>8856.25</v>
      </c>
      <c r="L77" s="11">
        <f t="shared" si="22"/>
        <v>94.10765112359356</v>
      </c>
      <c r="M77" s="7"/>
      <c r="N77" s="7"/>
      <c r="O77" s="7"/>
      <c r="R77" s="20">
        <f t="shared" si="23"/>
        <v>14.317708582112125</v>
      </c>
      <c r="S77" s="20">
        <f t="shared" si="24"/>
        <v>64.64788732394366</v>
      </c>
    </row>
    <row r="78" spans="1:19" ht="12.75">
      <c r="A78">
        <v>-1.4</v>
      </c>
      <c r="B78">
        <v>16.8</v>
      </c>
      <c r="C78">
        <f t="shared" si="16"/>
        <v>284.2</v>
      </c>
      <c r="D78">
        <f t="shared" si="17"/>
        <v>16.858232410309213</v>
      </c>
      <c r="E78" s="1" t="b">
        <f t="shared" si="18"/>
        <v>0</v>
      </c>
      <c r="F78" s="2" t="b">
        <f t="shared" si="19"/>
        <v>1</v>
      </c>
      <c r="G78" s="3" t="b">
        <f t="shared" si="20"/>
        <v>0</v>
      </c>
      <c r="H78" s="4" t="b">
        <f t="shared" si="21"/>
        <v>0</v>
      </c>
      <c r="I78" s="5" t="s">
        <v>12</v>
      </c>
      <c r="J78" s="6">
        <v>0.0156</v>
      </c>
      <c r="K78" s="9">
        <v>14356.89</v>
      </c>
      <c r="L78" s="11">
        <f t="shared" si="22"/>
        <v>119.82024036029972</v>
      </c>
      <c r="M78" s="7"/>
      <c r="N78" s="7"/>
      <c r="O78" s="7"/>
      <c r="R78" s="20">
        <f t="shared" si="23"/>
        <v>5.378298506653465</v>
      </c>
      <c r="S78" s="20">
        <f t="shared" si="24"/>
        <v>65.91549295774648</v>
      </c>
    </row>
    <row r="79" spans="1:19" ht="12.75">
      <c r="A79">
        <v>14.9</v>
      </c>
      <c r="B79">
        <v>2.2</v>
      </c>
      <c r="C79">
        <f t="shared" si="16"/>
        <v>226.85000000000002</v>
      </c>
      <c r="D79">
        <f t="shared" si="17"/>
        <v>15.061540425866141</v>
      </c>
      <c r="E79" s="1" t="b">
        <f t="shared" si="18"/>
        <v>0</v>
      </c>
      <c r="F79" s="2" t="b">
        <f t="shared" si="19"/>
        <v>0</v>
      </c>
      <c r="G79" s="3" t="b">
        <f t="shared" si="20"/>
        <v>0</v>
      </c>
      <c r="H79" s="4" t="b">
        <f t="shared" si="21"/>
        <v>1</v>
      </c>
      <c r="I79" s="5" t="s">
        <v>8</v>
      </c>
      <c r="J79" s="6">
        <v>0.0157</v>
      </c>
      <c r="K79" s="9">
        <v>15375.49</v>
      </c>
      <c r="L79" s="11">
        <f t="shared" si="22"/>
        <v>123.99794353133441</v>
      </c>
      <c r="M79" s="7"/>
      <c r="N79" s="7"/>
      <c r="O79" s="7"/>
      <c r="R79" s="20">
        <f t="shared" si="23"/>
        <v>4.835900002312885</v>
      </c>
      <c r="S79" s="20">
        <f t="shared" si="24"/>
        <v>66.33802816901408</v>
      </c>
    </row>
    <row r="80" spans="1:19" ht="12.75">
      <c r="A80">
        <v>-0.8</v>
      </c>
      <c r="B80">
        <v>-24.8</v>
      </c>
      <c r="C80">
        <f t="shared" si="16"/>
        <v>615.6800000000001</v>
      </c>
      <c r="D80">
        <f t="shared" si="17"/>
        <v>24.812899870833316</v>
      </c>
      <c r="E80" s="1" t="b">
        <f t="shared" si="18"/>
        <v>1</v>
      </c>
      <c r="F80" s="2" t="b">
        <f t="shared" si="19"/>
        <v>0</v>
      </c>
      <c r="G80" s="3" t="b">
        <f t="shared" si="20"/>
        <v>0</v>
      </c>
      <c r="H80" s="4" t="b">
        <f t="shared" si="21"/>
        <v>0</v>
      </c>
      <c r="I80" s="5" t="s">
        <v>27</v>
      </c>
      <c r="J80" s="6">
        <v>0.0158</v>
      </c>
      <c r="K80" s="9">
        <v>47529</v>
      </c>
      <c r="L80" s="11">
        <f t="shared" si="22"/>
        <v>218.01146758828995</v>
      </c>
      <c r="M80" s="7"/>
      <c r="N80" s="7"/>
      <c r="O80" s="7"/>
      <c r="R80" s="20">
        <f t="shared" si="23"/>
        <v>8.0175721644607</v>
      </c>
      <c r="S80" s="20">
        <f t="shared" si="24"/>
        <v>66.76056338028171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29" sqref="B29"/>
    </sheetView>
  </sheetViews>
  <sheetFormatPr defaultColWidth="9.140625" defaultRowHeight="12.75"/>
  <sheetData>
    <row r="1" spans="1:2" ht="12.75">
      <c r="A1" s="15" t="s">
        <v>992</v>
      </c>
      <c r="B1" s="15" t="s">
        <v>994</v>
      </c>
    </row>
    <row r="2" spans="1:2" ht="12.75">
      <c r="A2" s="12">
        <v>26.45454545231568</v>
      </c>
      <c r="B2" s="13">
        <v>53</v>
      </c>
    </row>
    <row r="3" spans="1:2" ht="12.75">
      <c r="A3" s="12">
        <v>52.90909090463136</v>
      </c>
      <c r="B3" s="13">
        <v>13</v>
      </c>
    </row>
    <row r="4" spans="1:2" ht="12.75">
      <c r="A4" s="12">
        <v>79.36363635694704</v>
      </c>
      <c r="B4" s="13">
        <v>2</v>
      </c>
    </row>
    <row r="5" spans="1:2" ht="12.75">
      <c r="A5" s="12">
        <v>105.81818180926273</v>
      </c>
      <c r="B5" s="13">
        <v>0</v>
      </c>
    </row>
    <row r="6" spans="1:2" ht="13.5" thickBot="1">
      <c r="A6" s="14" t="s">
        <v>993</v>
      </c>
      <c r="B6" s="14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44" sqref="B44:B45"/>
    </sheetView>
  </sheetViews>
  <sheetFormatPr defaultColWidth="9.140625" defaultRowHeight="12.75"/>
  <sheetData>
    <row r="1" spans="1:2" ht="12.75">
      <c r="A1" s="15" t="s">
        <v>992</v>
      </c>
      <c r="B1" s="15" t="s">
        <v>994</v>
      </c>
    </row>
    <row r="2" spans="1:2" ht="12.75">
      <c r="A2" s="12">
        <v>3</v>
      </c>
      <c r="B2" s="13">
        <v>6</v>
      </c>
    </row>
    <row r="3" spans="1:2" ht="12.75">
      <c r="A3" s="12">
        <v>6</v>
      </c>
      <c r="B3" s="13">
        <v>18</v>
      </c>
    </row>
    <row r="4" spans="1:2" ht="12.75">
      <c r="A4" s="12">
        <v>9</v>
      </c>
      <c r="B4" s="13">
        <v>13</v>
      </c>
    </row>
    <row r="5" spans="1:2" ht="12.75">
      <c r="A5" s="12">
        <v>12</v>
      </c>
      <c r="B5" s="13">
        <v>5</v>
      </c>
    </row>
    <row r="6" spans="1:2" ht="12.75">
      <c r="A6" s="12">
        <v>15</v>
      </c>
      <c r="B6" s="13">
        <v>6</v>
      </c>
    </row>
    <row r="7" spans="1:2" ht="12.75">
      <c r="A7" s="12">
        <v>18</v>
      </c>
      <c r="B7" s="13">
        <v>4</v>
      </c>
    </row>
    <row r="8" spans="1:2" ht="12.75">
      <c r="A8" s="12">
        <v>21</v>
      </c>
      <c r="B8" s="13">
        <v>5</v>
      </c>
    </row>
    <row r="9" spans="1:2" ht="12.75">
      <c r="A9" s="12">
        <v>24</v>
      </c>
      <c r="B9" s="13">
        <v>1</v>
      </c>
    </row>
    <row r="10" spans="1:2" ht="12.75">
      <c r="A10" s="12">
        <v>27</v>
      </c>
      <c r="B10" s="13">
        <v>5</v>
      </c>
    </row>
    <row r="11" spans="1:2" ht="12.75">
      <c r="A11" s="12">
        <v>30</v>
      </c>
      <c r="B11" s="13">
        <v>1</v>
      </c>
    </row>
    <row r="12" spans="1:2" ht="13.5" thickBot="1">
      <c r="A12" s="14" t="s">
        <v>993</v>
      </c>
      <c r="B12" s="14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G45" sqref="G45"/>
    </sheetView>
  </sheetViews>
  <sheetFormatPr defaultColWidth="9.140625" defaultRowHeight="12.75"/>
  <sheetData>
    <row r="1" spans="1:2" ht="12.75">
      <c r="A1" s="15" t="s">
        <v>992</v>
      </c>
      <c r="B1" s="15" t="s">
        <v>994</v>
      </c>
    </row>
    <row r="2" spans="1:2" ht="12.75">
      <c r="A2" s="12">
        <v>2.5118864315095806</v>
      </c>
      <c r="B2" s="13">
        <v>2</v>
      </c>
    </row>
    <row r="3" spans="1:2" ht="12.75">
      <c r="A3" s="12">
        <v>3.9810717055349727</v>
      </c>
      <c r="B3" s="13">
        <v>8</v>
      </c>
    </row>
    <row r="4" spans="1:2" ht="12.75">
      <c r="A4" s="12">
        <v>6.309573444801934</v>
      </c>
      <c r="B4" s="13">
        <v>16</v>
      </c>
    </row>
    <row r="5" spans="1:2" ht="12.75">
      <c r="A5" s="12">
        <v>10</v>
      </c>
      <c r="B5" s="13">
        <v>13</v>
      </c>
    </row>
    <row r="6" spans="1:2" ht="12.75">
      <c r="A6" s="12">
        <v>15.848931924611136</v>
      </c>
      <c r="B6" s="13">
        <v>10</v>
      </c>
    </row>
    <row r="7" spans="1:2" ht="12.75">
      <c r="A7" s="12">
        <v>25.1188643150958</v>
      </c>
      <c r="B7" s="13">
        <v>12</v>
      </c>
    </row>
    <row r="8" spans="1:2" ht="12.75">
      <c r="A8" s="12">
        <v>39.810717055349755</v>
      </c>
      <c r="B8" s="13">
        <v>4</v>
      </c>
    </row>
    <row r="9" spans="1:2" ht="13.5" thickBot="1">
      <c r="A9" s="14" t="s">
        <v>993</v>
      </c>
      <c r="B9" s="14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0"/>
  <sheetViews>
    <sheetView workbookViewId="0" topLeftCell="O1">
      <selection activeCell="Z26" sqref="Z26"/>
    </sheetView>
  </sheetViews>
  <sheetFormatPr defaultColWidth="9.140625" defaultRowHeight="12.75"/>
  <cols>
    <col min="11" max="11" width="11.28125" style="0" bestFit="1" customWidth="1"/>
    <col min="12" max="12" width="14.140625" style="0" bestFit="1" customWidth="1"/>
    <col min="19" max="19" width="11.28125" style="0" bestFit="1" customWidth="1"/>
    <col min="20" max="20" width="14.140625" style="0" bestFit="1" customWidth="1"/>
    <col min="21" max="21" width="13.28125" style="0" bestFit="1" customWidth="1"/>
    <col min="22" max="22" width="16.28125" style="0" bestFit="1" customWidth="1"/>
    <col min="23" max="23" width="20.28125" style="0" bestFit="1" customWidth="1"/>
  </cols>
  <sheetData>
    <row r="1" spans="1:28" ht="14.25">
      <c r="A1" t="s">
        <v>969</v>
      </c>
      <c r="B1" t="s">
        <v>970</v>
      </c>
      <c r="C1" t="s">
        <v>971</v>
      </c>
      <c r="D1" t="s">
        <v>972</v>
      </c>
      <c r="E1" t="s">
        <v>973</v>
      </c>
      <c r="F1" t="s">
        <v>974</v>
      </c>
      <c r="G1" t="s">
        <v>975</v>
      </c>
      <c r="H1" t="s">
        <v>976</v>
      </c>
      <c r="I1" t="s">
        <v>977</v>
      </c>
      <c r="J1" t="s">
        <v>978</v>
      </c>
      <c r="K1" t="s">
        <v>979</v>
      </c>
      <c r="L1" t="s">
        <v>980</v>
      </c>
      <c r="M1" s="1" t="s">
        <v>981</v>
      </c>
      <c r="N1" s="2" t="s">
        <v>982</v>
      </c>
      <c r="O1" s="3" t="s">
        <v>983</v>
      </c>
      <c r="P1" s="4" t="s">
        <v>984</v>
      </c>
      <c r="Q1" s="5" t="s">
        <v>985</v>
      </c>
      <c r="R1" s="9" t="s">
        <v>996</v>
      </c>
      <c r="S1" s="11" t="s">
        <v>979</v>
      </c>
      <c r="T1" s="16" t="s">
        <v>980</v>
      </c>
      <c r="U1" s="7" t="s">
        <v>997</v>
      </c>
      <c r="V1" s="7" t="s">
        <v>990</v>
      </c>
      <c r="W1" s="7" t="s">
        <v>991</v>
      </c>
      <c r="X1" t="s">
        <v>988</v>
      </c>
      <c r="AA1" t="s">
        <v>1002</v>
      </c>
      <c r="AB1" t="s">
        <v>1003</v>
      </c>
    </row>
    <row r="2" spans="1:28" ht="12.75">
      <c r="A2" t="s">
        <v>596</v>
      </c>
      <c r="B2" t="s">
        <v>597</v>
      </c>
      <c r="C2">
        <v>16</v>
      </c>
      <c r="D2">
        <v>10</v>
      </c>
      <c r="E2">
        <v>30</v>
      </c>
      <c r="F2" t="s">
        <v>2</v>
      </c>
      <c r="G2">
        <v>57</v>
      </c>
      <c r="H2">
        <v>1</v>
      </c>
      <c r="I2">
        <v>-13.5</v>
      </c>
      <c r="J2">
        <v>-9</v>
      </c>
      <c r="K2">
        <f aca="true" t="shared" si="0" ref="K2:K33">SUMSQ(I2,J2)</f>
        <v>263.25</v>
      </c>
      <c r="L2">
        <f aca="true" t="shared" si="1" ref="L2:L33">SQRT(K2)</f>
        <v>16.224980739587952</v>
      </c>
      <c r="M2" s="1" t="b">
        <f aca="true" t="shared" si="2" ref="M2:M33">AND(I2&lt;0,J2&lt;0,(ISNUMBER(I2)),(ISNUMBER(J2)))</f>
        <v>1</v>
      </c>
      <c r="N2" s="2" t="b">
        <f aca="true" t="shared" si="3" ref="N2:N33">AND(I2&lt;0,J2&gt;0,(ISNUMBER(I2)),(ISNUMBER(J2)))</f>
        <v>0</v>
      </c>
      <c r="O2" s="3" t="b">
        <f aca="true" t="shared" si="4" ref="O2:O33">AND(I2&gt;0,J2&lt;0,(ISNUMBER(I2)),(ISNUMBER(J2)))</f>
        <v>0</v>
      </c>
      <c r="P2" s="4" t="b">
        <f aca="true" t="shared" si="5" ref="P2:P33">AND(I2&gt;0,J2&gt;0,(ISNUMBER(I2)),(ISNUMBER(J2)))</f>
        <v>0</v>
      </c>
      <c r="Q2" s="5" t="s">
        <v>8</v>
      </c>
      <c r="R2" s="9">
        <v>0.026</v>
      </c>
      <c r="S2" s="11">
        <v>8.5</v>
      </c>
      <c r="T2" s="16">
        <f aca="true" t="shared" si="6" ref="T2:T33">SQRT(S2)</f>
        <v>2.9154759474226504</v>
      </c>
      <c r="U2" s="7">
        <v>3</v>
      </c>
      <c r="V2" s="10">
        <f>POWER(10,-1)</f>
        <v>0.1</v>
      </c>
      <c r="W2" s="7">
        <v>26.45454545231568</v>
      </c>
      <c r="X2" t="s">
        <v>451</v>
      </c>
      <c r="AA2">
        <f>AB2*0.00484*L2</f>
        <v>8.627119336351047</v>
      </c>
      <c r="AB2">
        <f>((300000*R2)/71)</f>
        <v>109.85915492957747</v>
      </c>
    </row>
    <row r="3" spans="1:28" ht="12.75">
      <c r="A3" t="s">
        <v>598</v>
      </c>
      <c r="B3" t="s">
        <v>599</v>
      </c>
      <c r="C3">
        <v>9</v>
      </c>
      <c r="D3">
        <v>59</v>
      </c>
      <c r="E3">
        <v>1</v>
      </c>
      <c r="F3" t="s">
        <v>2</v>
      </c>
      <c r="G3">
        <v>49</v>
      </c>
      <c r="H3">
        <v>12</v>
      </c>
      <c r="I3">
        <v>11.1</v>
      </c>
      <c r="J3">
        <v>-10.8</v>
      </c>
      <c r="K3">
        <f t="shared" si="0"/>
        <v>239.85000000000002</v>
      </c>
      <c r="L3">
        <f t="shared" si="1"/>
        <v>15.487091398968369</v>
      </c>
      <c r="M3" s="1" t="b">
        <f t="shared" si="2"/>
        <v>0</v>
      </c>
      <c r="N3" s="2" t="b">
        <f t="shared" si="3"/>
        <v>0</v>
      </c>
      <c r="O3" s="3" t="b">
        <f t="shared" si="4"/>
        <v>1</v>
      </c>
      <c r="P3" s="4" t="b">
        <f t="shared" si="5"/>
        <v>0</v>
      </c>
      <c r="Q3" s="5" t="s">
        <v>27</v>
      </c>
      <c r="R3" s="9">
        <v>0.026</v>
      </c>
      <c r="S3" s="11">
        <v>11.14</v>
      </c>
      <c r="T3" s="16">
        <f t="shared" si="6"/>
        <v>3.3376638536557275</v>
      </c>
      <c r="U3" s="7">
        <v>6</v>
      </c>
      <c r="V3" s="10">
        <f>POWER(10,-0.8)</f>
        <v>0.15848931924611132</v>
      </c>
      <c r="W3" s="7">
        <v>52.90909090463136</v>
      </c>
      <c r="X3" t="s">
        <v>451</v>
      </c>
      <c r="AA3">
        <f aca="true" t="shared" si="7" ref="AA3:AA66">AB3*0.00484*L3</f>
        <v>8.234770063293716</v>
      </c>
      <c r="AB3">
        <f aca="true" t="shared" si="8" ref="AB3:AB66">((300000*R3)/71)</f>
        <v>109.85915492957747</v>
      </c>
    </row>
    <row r="4" spans="1:28" ht="12.75">
      <c r="A4" t="s">
        <v>600</v>
      </c>
      <c r="B4" t="s">
        <v>601</v>
      </c>
      <c r="C4">
        <v>11</v>
      </c>
      <c r="D4">
        <v>8</v>
      </c>
      <c r="E4">
        <v>24</v>
      </c>
      <c r="F4" t="s">
        <v>2</v>
      </c>
      <c r="G4">
        <v>29</v>
      </c>
      <c r="H4">
        <v>47</v>
      </c>
      <c r="I4">
        <v>-5.6</v>
      </c>
      <c r="J4">
        <v>-5.8</v>
      </c>
      <c r="K4">
        <f t="shared" si="0"/>
        <v>65</v>
      </c>
      <c r="L4">
        <f t="shared" si="1"/>
        <v>8.06225774829855</v>
      </c>
      <c r="M4" s="1" t="b">
        <f t="shared" si="2"/>
        <v>1</v>
      </c>
      <c r="N4" s="2" t="b">
        <f t="shared" si="3"/>
        <v>0</v>
      </c>
      <c r="O4" s="3" t="b">
        <f t="shared" si="4"/>
        <v>0</v>
      </c>
      <c r="P4" s="4" t="b">
        <f t="shared" si="5"/>
        <v>0</v>
      </c>
      <c r="Q4" s="5" t="s">
        <v>27</v>
      </c>
      <c r="R4" s="9">
        <v>0.026</v>
      </c>
      <c r="S4" s="11">
        <v>12.1</v>
      </c>
      <c r="T4" s="16">
        <f t="shared" si="6"/>
        <v>3.478505426185217</v>
      </c>
      <c r="U4" s="7">
        <v>9</v>
      </c>
      <c r="V4" s="10">
        <f>POWER(10,-0.6)</f>
        <v>0.251188643150958</v>
      </c>
      <c r="W4" s="7">
        <v>79.36363635694704</v>
      </c>
      <c r="X4" t="s">
        <v>451</v>
      </c>
      <c r="AA4">
        <f t="shared" si="7"/>
        <v>4.286850063574181</v>
      </c>
      <c r="AB4">
        <f t="shared" si="8"/>
        <v>109.85915492957747</v>
      </c>
    </row>
    <row r="5" spans="1:28" ht="12.75">
      <c r="A5" t="s">
        <v>602</v>
      </c>
      <c r="B5" t="s">
        <v>603</v>
      </c>
      <c r="C5">
        <v>7</v>
      </c>
      <c r="D5">
        <v>11</v>
      </c>
      <c r="E5">
        <v>8</v>
      </c>
      <c r="F5" t="s">
        <v>2</v>
      </c>
      <c r="G5">
        <v>54</v>
      </c>
      <c r="H5">
        <v>55</v>
      </c>
      <c r="I5">
        <v>-0.5</v>
      </c>
      <c r="J5">
        <v>-15.2</v>
      </c>
      <c r="K5">
        <f t="shared" si="0"/>
        <v>231.29</v>
      </c>
      <c r="L5">
        <f t="shared" si="1"/>
        <v>15.208221460775746</v>
      </c>
      <c r="M5" s="1" t="b">
        <f t="shared" si="2"/>
        <v>1</v>
      </c>
      <c r="N5" s="2" t="b">
        <f t="shared" si="3"/>
        <v>0</v>
      </c>
      <c r="O5" s="3" t="b">
        <f t="shared" si="4"/>
        <v>0</v>
      </c>
      <c r="P5" s="4" t="b">
        <f t="shared" si="5"/>
        <v>0</v>
      </c>
      <c r="Q5" s="5" t="s">
        <v>8</v>
      </c>
      <c r="R5" s="9">
        <v>0.026</v>
      </c>
      <c r="S5" s="11">
        <v>13.78</v>
      </c>
      <c r="T5" s="16">
        <f t="shared" si="6"/>
        <v>3.712142238654117</v>
      </c>
      <c r="U5" s="7">
        <v>12</v>
      </c>
      <c r="V5" s="10">
        <f>POWER(10,-0.4)</f>
        <v>0.3981071705534972</v>
      </c>
      <c r="W5" s="7">
        <v>105.81818180926273</v>
      </c>
      <c r="X5" t="s">
        <v>451</v>
      </c>
      <c r="AA5">
        <f t="shared" si="7"/>
        <v>8.086489811087407</v>
      </c>
      <c r="AB5">
        <f t="shared" si="8"/>
        <v>109.85915492957747</v>
      </c>
    </row>
    <row r="6" spans="1:28" ht="12.75">
      <c r="A6" t="s">
        <v>604</v>
      </c>
      <c r="B6" t="s">
        <v>605</v>
      </c>
      <c r="C6">
        <v>23</v>
      </c>
      <c r="D6">
        <v>39</v>
      </c>
      <c r="E6">
        <v>33</v>
      </c>
      <c r="F6">
        <v>-22</v>
      </c>
      <c r="G6">
        <v>24</v>
      </c>
      <c r="H6">
        <v>46</v>
      </c>
      <c r="I6">
        <v>1.3</v>
      </c>
      <c r="J6">
        <v>-8</v>
      </c>
      <c r="K6">
        <f t="shared" si="0"/>
        <v>65.69</v>
      </c>
      <c r="L6">
        <f t="shared" si="1"/>
        <v>8.104936767180853</v>
      </c>
      <c r="M6" s="1" t="b">
        <f t="shared" si="2"/>
        <v>0</v>
      </c>
      <c r="N6" s="2" t="b">
        <f t="shared" si="3"/>
        <v>0</v>
      </c>
      <c r="O6" s="3" t="b">
        <f t="shared" si="4"/>
        <v>1</v>
      </c>
      <c r="P6" s="4" t="b">
        <f t="shared" si="5"/>
        <v>0</v>
      </c>
      <c r="Q6" s="5" t="s">
        <v>3</v>
      </c>
      <c r="R6" s="9">
        <v>0.0266</v>
      </c>
      <c r="S6" s="11">
        <v>15.86</v>
      </c>
      <c r="T6" s="16">
        <f t="shared" si="6"/>
        <v>3.9824615503479754</v>
      </c>
      <c r="U6" s="7">
        <v>15</v>
      </c>
      <c r="V6" s="10">
        <f>POWER(10,-0.2)</f>
        <v>0.6309573444801932</v>
      </c>
      <c r="W6" s="7">
        <v>132.2727272615784</v>
      </c>
      <c r="X6" t="s">
        <v>451</v>
      </c>
      <c r="AA6">
        <f t="shared" si="7"/>
        <v>4.4089942781152045</v>
      </c>
      <c r="AB6">
        <f t="shared" si="8"/>
        <v>112.3943661971831</v>
      </c>
    </row>
    <row r="7" spans="1:28" ht="12.75">
      <c r="A7" t="s">
        <v>275</v>
      </c>
      <c r="B7" t="s">
        <v>276</v>
      </c>
      <c r="C7">
        <v>2</v>
      </c>
      <c r="D7">
        <v>43</v>
      </c>
      <c r="E7">
        <v>31</v>
      </c>
      <c r="F7" t="s">
        <v>2</v>
      </c>
      <c r="G7">
        <v>18</v>
      </c>
      <c r="H7">
        <v>31</v>
      </c>
      <c r="I7">
        <v>6.4</v>
      </c>
      <c r="J7">
        <v>1.1</v>
      </c>
      <c r="K7">
        <f t="shared" si="0"/>
        <v>42.17000000000001</v>
      </c>
      <c r="L7">
        <f t="shared" si="1"/>
        <v>6.493843238021689</v>
      </c>
      <c r="M7" s="1" t="b">
        <f t="shared" si="2"/>
        <v>0</v>
      </c>
      <c r="N7" s="2" t="b">
        <f t="shared" si="3"/>
        <v>0</v>
      </c>
      <c r="O7" s="3" t="b">
        <f t="shared" si="4"/>
        <v>0</v>
      </c>
      <c r="P7" s="4" t="b">
        <f t="shared" si="5"/>
        <v>1</v>
      </c>
      <c r="Q7" s="5" t="s">
        <v>8</v>
      </c>
      <c r="R7" s="9">
        <v>0.027</v>
      </c>
      <c r="S7" s="11">
        <v>17</v>
      </c>
      <c r="T7" s="16">
        <f t="shared" si="6"/>
        <v>4.123105625617661</v>
      </c>
      <c r="U7" s="7">
        <v>18</v>
      </c>
      <c r="V7" s="10">
        <f>POWER(10,0)</f>
        <v>1</v>
      </c>
      <c r="W7" s="7">
        <v>158.72727271389408</v>
      </c>
      <c r="X7" t="s">
        <v>210</v>
      </c>
      <c r="AA7">
        <f t="shared" si="7"/>
        <v>3.5856990183577784</v>
      </c>
      <c r="AB7">
        <f t="shared" si="8"/>
        <v>114.08450704225352</v>
      </c>
    </row>
    <row r="8" spans="1:28" ht="12.75">
      <c r="A8" t="s">
        <v>277</v>
      </c>
      <c r="B8" t="s">
        <v>278</v>
      </c>
      <c r="C8">
        <v>8</v>
      </c>
      <c r="D8">
        <v>38</v>
      </c>
      <c r="E8">
        <v>23</v>
      </c>
      <c r="F8" t="s">
        <v>2</v>
      </c>
      <c r="G8">
        <v>37</v>
      </c>
      <c r="H8">
        <v>40</v>
      </c>
      <c r="I8">
        <v>-12.7</v>
      </c>
      <c r="J8">
        <v>9.8</v>
      </c>
      <c r="K8">
        <f t="shared" si="0"/>
        <v>257.33000000000004</v>
      </c>
      <c r="L8">
        <f t="shared" si="1"/>
        <v>16.041508657230466</v>
      </c>
      <c r="M8" s="1" t="b">
        <f t="shared" si="2"/>
        <v>0</v>
      </c>
      <c r="N8" s="2" t="b">
        <f t="shared" si="3"/>
        <v>1</v>
      </c>
      <c r="O8" s="3" t="b">
        <f t="shared" si="4"/>
        <v>0</v>
      </c>
      <c r="P8" s="4" t="b">
        <f t="shared" si="5"/>
        <v>0</v>
      </c>
      <c r="Q8" s="5" t="s">
        <v>27</v>
      </c>
      <c r="R8" s="9">
        <v>0.027</v>
      </c>
      <c r="S8" s="11">
        <v>17.65</v>
      </c>
      <c r="T8" s="16">
        <f t="shared" si="6"/>
        <v>4.201190307520001</v>
      </c>
      <c r="U8" s="7">
        <v>21</v>
      </c>
      <c r="V8" s="10">
        <f>POWER(10,0.2)</f>
        <v>1.5848931924611136</v>
      </c>
      <c r="W8" s="7">
        <v>185.18181816620978</v>
      </c>
      <c r="X8" t="s">
        <v>210</v>
      </c>
      <c r="AA8">
        <f t="shared" si="7"/>
        <v>8.85762401969103</v>
      </c>
      <c r="AB8">
        <f t="shared" si="8"/>
        <v>114.08450704225352</v>
      </c>
    </row>
    <row r="9" spans="1:28" ht="12.75">
      <c r="A9" t="s">
        <v>279</v>
      </c>
      <c r="B9" t="s">
        <v>280</v>
      </c>
      <c r="C9">
        <v>13</v>
      </c>
      <c r="D9">
        <v>45</v>
      </c>
      <c r="E9">
        <v>47</v>
      </c>
      <c r="F9" t="s">
        <v>2</v>
      </c>
      <c r="G9">
        <v>5</v>
      </c>
      <c r="H9">
        <v>47</v>
      </c>
      <c r="I9">
        <v>27.2</v>
      </c>
      <c r="J9">
        <v>-18.4</v>
      </c>
      <c r="K9">
        <f t="shared" si="0"/>
        <v>1078.3999999999999</v>
      </c>
      <c r="L9">
        <f t="shared" si="1"/>
        <v>32.83900120283806</v>
      </c>
      <c r="M9" s="1" t="b">
        <f t="shared" si="2"/>
        <v>0</v>
      </c>
      <c r="N9" s="2" t="b">
        <f t="shared" si="3"/>
        <v>0</v>
      </c>
      <c r="O9" s="3" t="b">
        <f t="shared" si="4"/>
        <v>1</v>
      </c>
      <c r="P9" s="4" t="b">
        <f t="shared" si="5"/>
        <v>0</v>
      </c>
      <c r="Q9" s="5" t="s">
        <v>8</v>
      </c>
      <c r="R9" s="9">
        <v>0.027</v>
      </c>
      <c r="S9" s="11">
        <v>20.74</v>
      </c>
      <c r="T9" s="16">
        <f t="shared" si="6"/>
        <v>4.55411901469428</v>
      </c>
      <c r="U9" s="7">
        <v>24</v>
      </c>
      <c r="V9" s="10">
        <f>POWER(10,0.4)</f>
        <v>2.5118864315095806</v>
      </c>
      <c r="W9" s="7">
        <v>211.63636361852545</v>
      </c>
      <c r="X9" t="s">
        <v>210</v>
      </c>
      <c r="AA9">
        <f t="shared" si="7"/>
        <v>18.132678917691035</v>
      </c>
      <c r="AB9">
        <f t="shared" si="8"/>
        <v>114.08450704225352</v>
      </c>
    </row>
    <row r="10" spans="1:28" ht="12.75">
      <c r="A10" t="s">
        <v>606</v>
      </c>
      <c r="B10" t="s">
        <v>607</v>
      </c>
      <c r="C10">
        <v>20</v>
      </c>
      <c r="D10">
        <v>8</v>
      </c>
      <c r="E10">
        <v>31</v>
      </c>
      <c r="F10">
        <v>-25</v>
      </c>
      <c r="G10">
        <v>27</v>
      </c>
      <c r="H10">
        <v>38</v>
      </c>
      <c r="I10">
        <v>-6.8</v>
      </c>
      <c r="J10">
        <v>2.1</v>
      </c>
      <c r="K10">
        <f t="shared" si="0"/>
        <v>50.64999999999999</v>
      </c>
      <c r="L10">
        <f t="shared" si="1"/>
        <v>7.116881339463234</v>
      </c>
      <c r="M10" s="1" t="b">
        <f t="shared" si="2"/>
        <v>0</v>
      </c>
      <c r="N10" s="2" t="b">
        <f t="shared" si="3"/>
        <v>1</v>
      </c>
      <c r="O10" s="3" t="b">
        <f t="shared" si="4"/>
        <v>0</v>
      </c>
      <c r="P10" s="4" t="b">
        <f t="shared" si="5"/>
        <v>0</v>
      </c>
      <c r="Q10" s="5" t="s">
        <v>27</v>
      </c>
      <c r="R10" s="9">
        <v>0.027</v>
      </c>
      <c r="S10" s="11">
        <v>23.53</v>
      </c>
      <c r="T10" s="16">
        <f t="shared" si="6"/>
        <v>4.850773134253961</v>
      </c>
      <c r="U10" s="7">
        <v>27</v>
      </c>
      <c r="V10" s="10">
        <f>POWER(10,0.6)</f>
        <v>3.9810717055349727</v>
      </c>
      <c r="W10" s="7">
        <v>238.09090907084112</v>
      </c>
      <c r="X10" t="s">
        <v>451</v>
      </c>
      <c r="AA10">
        <f t="shared" si="7"/>
        <v>3.9297213525678396</v>
      </c>
      <c r="AB10">
        <f t="shared" si="8"/>
        <v>114.08450704225352</v>
      </c>
    </row>
    <row r="11" spans="1:28" ht="12.75">
      <c r="A11" t="s">
        <v>96</v>
      </c>
      <c r="B11" t="s">
        <v>97</v>
      </c>
      <c r="C11">
        <v>10</v>
      </c>
      <c r="D11">
        <v>54</v>
      </c>
      <c r="E11">
        <v>47</v>
      </c>
      <c r="F11" t="s">
        <v>2</v>
      </c>
      <c r="G11">
        <v>17</v>
      </c>
      <c r="H11">
        <v>20</v>
      </c>
      <c r="I11">
        <v>-3</v>
      </c>
      <c r="J11">
        <v>10</v>
      </c>
      <c r="K11">
        <f t="shared" si="0"/>
        <v>109</v>
      </c>
      <c r="L11">
        <f t="shared" si="1"/>
        <v>10.44030650891055</v>
      </c>
      <c r="M11" s="1" t="b">
        <f t="shared" si="2"/>
        <v>0</v>
      </c>
      <c r="N11" s="2" t="b">
        <f t="shared" si="3"/>
        <v>1</v>
      </c>
      <c r="O11" s="3" t="b">
        <f t="shared" si="4"/>
        <v>0</v>
      </c>
      <c r="P11" s="4" t="b">
        <f t="shared" si="5"/>
        <v>0</v>
      </c>
      <c r="Q11" s="5" t="s">
        <v>27</v>
      </c>
      <c r="R11" s="9">
        <v>0.028</v>
      </c>
      <c r="S11" s="11">
        <v>23.72</v>
      </c>
      <c r="T11" s="16">
        <f t="shared" si="6"/>
        <v>4.870318264754368</v>
      </c>
      <c r="U11" s="7">
        <v>30</v>
      </c>
      <c r="V11" s="10">
        <f>POWER(10,0.8)</f>
        <v>6.309573444801934</v>
      </c>
      <c r="W11" s="7">
        <v>264.5454545231568</v>
      </c>
      <c r="X11" t="s">
        <v>9</v>
      </c>
      <c r="AA11">
        <f t="shared" si="7"/>
        <v>5.978325372200948</v>
      </c>
      <c r="AB11">
        <f t="shared" si="8"/>
        <v>118.30985915492958</v>
      </c>
    </row>
    <row r="12" spans="1:28" ht="12.75">
      <c r="A12" t="s">
        <v>98</v>
      </c>
      <c r="B12" t="s">
        <v>99</v>
      </c>
      <c r="C12">
        <v>2</v>
      </c>
      <c r="D12">
        <v>31</v>
      </c>
      <c r="E12">
        <v>39</v>
      </c>
      <c r="F12" t="s">
        <v>2</v>
      </c>
      <c r="G12">
        <v>22</v>
      </c>
      <c r="H12">
        <v>52</v>
      </c>
      <c r="I12">
        <v>9.9</v>
      </c>
      <c r="J12">
        <v>11.4</v>
      </c>
      <c r="K12">
        <f t="shared" si="0"/>
        <v>227.97000000000003</v>
      </c>
      <c r="L12">
        <f t="shared" si="1"/>
        <v>15.098675438593943</v>
      </c>
      <c r="M12" s="1" t="b">
        <f t="shared" si="2"/>
        <v>0</v>
      </c>
      <c r="N12" s="2" t="b">
        <f t="shared" si="3"/>
        <v>0</v>
      </c>
      <c r="O12" s="3" t="b">
        <f t="shared" si="4"/>
        <v>0</v>
      </c>
      <c r="P12" s="4" t="b">
        <f t="shared" si="5"/>
        <v>1</v>
      </c>
      <c r="Q12" s="5" t="s">
        <v>27</v>
      </c>
      <c r="R12" s="9">
        <v>0.028</v>
      </c>
      <c r="S12" s="11">
        <v>29.53</v>
      </c>
      <c r="T12" s="16">
        <f t="shared" si="6"/>
        <v>5.43415126767741</v>
      </c>
      <c r="U12" s="7">
        <v>33</v>
      </c>
      <c r="V12" s="10">
        <f>POWER(10,1)</f>
        <v>10</v>
      </c>
      <c r="W12" s="7"/>
      <c r="X12" t="s">
        <v>9</v>
      </c>
      <c r="AA12">
        <f t="shared" si="7"/>
        <v>8.645799276499654</v>
      </c>
      <c r="AB12">
        <f t="shared" si="8"/>
        <v>118.30985915492958</v>
      </c>
    </row>
    <row r="13" spans="1:28" ht="12.75">
      <c r="A13" t="s">
        <v>100</v>
      </c>
      <c r="B13" t="s">
        <v>101</v>
      </c>
      <c r="C13">
        <v>17</v>
      </c>
      <c r="D13">
        <v>6</v>
      </c>
      <c r="E13">
        <v>55</v>
      </c>
      <c r="F13" t="s">
        <v>2</v>
      </c>
      <c r="G13">
        <v>6</v>
      </c>
      <c r="H13">
        <v>42</v>
      </c>
      <c r="I13">
        <v>-38</v>
      </c>
      <c r="J13">
        <v>-23.9</v>
      </c>
      <c r="K13">
        <f t="shared" si="0"/>
        <v>2015.21</v>
      </c>
      <c r="L13">
        <f t="shared" si="1"/>
        <v>44.89109043006196</v>
      </c>
      <c r="M13" s="1" t="b">
        <f t="shared" si="2"/>
        <v>1</v>
      </c>
      <c r="N13" s="2" t="b">
        <f t="shared" si="3"/>
        <v>0</v>
      </c>
      <c r="O13" s="3" t="b">
        <f t="shared" si="4"/>
        <v>0</v>
      </c>
      <c r="P13" s="4" t="b">
        <f t="shared" si="5"/>
        <v>0</v>
      </c>
      <c r="Q13" s="5" t="s">
        <v>8</v>
      </c>
      <c r="R13" s="9">
        <v>0.028</v>
      </c>
      <c r="S13" s="11">
        <v>30.5</v>
      </c>
      <c r="T13" s="16">
        <f t="shared" si="6"/>
        <v>5.522680508593631</v>
      </c>
      <c r="U13" s="7">
        <v>36</v>
      </c>
      <c r="V13" s="10">
        <f>POWER(10,1.2)</f>
        <v>15.848931924611136</v>
      </c>
      <c r="W13" s="7"/>
      <c r="X13" t="s">
        <v>9</v>
      </c>
      <c r="AA13">
        <f t="shared" si="7"/>
        <v>25.70552355668449</v>
      </c>
      <c r="AB13">
        <f t="shared" si="8"/>
        <v>118.30985915492958</v>
      </c>
    </row>
    <row r="14" spans="1:28" ht="12.75">
      <c r="A14" t="s">
        <v>281</v>
      </c>
      <c r="B14" t="s">
        <v>282</v>
      </c>
      <c r="C14">
        <v>7</v>
      </c>
      <c r="D14">
        <v>26</v>
      </c>
      <c r="E14">
        <v>57</v>
      </c>
      <c r="F14" t="s">
        <v>2</v>
      </c>
      <c r="G14">
        <v>22</v>
      </c>
      <c r="H14">
        <v>53</v>
      </c>
      <c r="I14">
        <v>37.8</v>
      </c>
      <c r="J14">
        <v>-4.8</v>
      </c>
      <c r="K14">
        <f t="shared" si="0"/>
        <v>1451.8799999999997</v>
      </c>
      <c r="L14">
        <f t="shared" si="1"/>
        <v>38.10354314233782</v>
      </c>
      <c r="M14" s="1" t="b">
        <f t="shared" si="2"/>
        <v>0</v>
      </c>
      <c r="N14" s="2" t="b">
        <f t="shared" si="3"/>
        <v>0</v>
      </c>
      <c r="O14" s="3" t="b">
        <f t="shared" si="4"/>
        <v>1</v>
      </c>
      <c r="P14" s="4" t="b">
        <f t="shared" si="5"/>
        <v>0</v>
      </c>
      <c r="Q14" s="5" t="s">
        <v>8</v>
      </c>
      <c r="R14" s="9">
        <v>0.028</v>
      </c>
      <c r="S14" s="11">
        <v>38.97</v>
      </c>
      <c r="T14" s="16">
        <f t="shared" si="6"/>
        <v>6.2425956140054435</v>
      </c>
      <c r="U14" s="7">
        <v>39</v>
      </c>
      <c r="V14" s="10">
        <f>POWER(10,1.4)</f>
        <v>25.1188643150958</v>
      </c>
      <c r="W14" s="7"/>
      <c r="X14" t="s">
        <v>210</v>
      </c>
      <c r="AA14">
        <f t="shared" si="7"/>
        <v>21.818840140773048</v>
      </c>
      <c r="AB14">
        <f t="shared" si="8"/>
        <v>118.30985915492958</v>
      </c>
    </row>
    <row r="15" spans="1:28" ht="12.75">
      <c r="A15" t="s">
        <v>283</v>
      </c>
      <c r="B15" t="s">
        <v>284</v>
      </c>
      <c r="C15">
        <v>9</v>
      </c>
      <c r="D15">
        <v>4</v>
      </c>
      <c r="E15">
        <v>54</v>
      </c>
      <c r="F15" t="s">
        <v>2</v>
      </c>
      <c r="G15">
        <v>33</v>
      </c>
      <c r="H15">
        <v>56</v>
      </c>
      <c r="I15">
        <v>14</v>
      </c>
      <c r="J15">
        <v>-52</v>
      </c>
      <c r="K15">
        <f t="shared" si="0"/>
        <v>2900</v>
      </c>
      <c r="L15">
        <f t="shared" si="1"/>
        <v>53.85164807134504</v>
      </c>
      <c r="M15" s="1" t="b">
        <f t="shared" si="2"/>
        <v>0</v>
      </c>
      <c r="N15" s="2" t="b">
        <f t="shared" si="3"/>
        <v>0</v>
      </c>
      <c r="O15" s="3" t="b">
        <f t="shared" si="4"/>
        <v>1</v>
      </c>
      <c r="P15" s="4" t="b">
        <f t="shared" si="5"/>
        <v>0</v>
      </c>
      <c r="Q15" s="5" t="s">
        <v>27</v>
      </c>
      <c r="R15" s="9">
        <v>0.028</v>
      </c>
      <c r="S15" s="11">
        <v>42.17</v>
      </c>
      <c r="T15" s="16">
        <f t="shared" si="6"/>
        <v>6.493843238021688</v>
      </c>
      <c r="U15" s="7">
        <v>42</v>
      </c>
      <c r="V15" s="10">
        <f>POWER(10,1.6)</f>
        <v>39.810717055349755</v>
      </c>
      <c r="W15" s="7"/>
      <c r="X15" t="s">
        <v>210</v>
      </c>
      <c r="AA15">
        <f t="shared" si="7"/>
        <v>30.836515549135264</v>
      </c>
      <c r="AB15">
        <f t="shared" si="8"/>
        <v>118.30985915492958</v>
      </c>
    </row>
    <row r="16" spans="1:28" ht="12.75">
      <c r="A16" t="s">
        <v>608</v>
      </c>
      <c r="B16" t="s">
        <v>609</v>
      </c>
      <c r="C16">
        <v>11</v>
      </c>
      <c r="D16">
        <v>44</v>
      </c>
      <c r="E16">
        <v>51</v>
      </c>
      <c r="F16">
        <v>-1</v>
      </c>
      <c r="G16">
        <v>36</v>
      </c>
      <c r="H16">
        <v>18</v>
      </c>
      <c r="I16">
        <v>-12.4</v>
      </c>
      <c r="J16">
        <v>-8</v>
      </c>
      <c r="K16">
        <f t="shared" si="0"/>
        <v>217.76000000000002</v>
      </c>
      <c r="L16">
        <f t="shared" si="1"/>
        <v>14.756693396557374</v>
      </c>
      <c r="M16" s="1" t="b">
        <f t="shared" si="2"/>
        <v>1</v>
      </c>
      <c r="N16" s="2" t="b">
        <f t="shared" si="3"/>
        <v>0</v>
      </c>
      <c r="O16" s="3" t="b">
        <f t="shared" si="4"/>
        <v>0</v>
      </c>
      <c r="P16" s="4" t="b">
        <f t="shared" si="5"/>
        <v>0</v>
      </c>
      <c r="Q16" s="5" t="s">
        <v>8</v>
      </c>
      <c r="R16" s="9">
        <v>0.028</v>
      </c>
      <c r="S16" s="11">
        <v>42.64</v>
      </c>
      <c r="T16" s="16">
        <f t="shared" si="6"/>
        <v>6.529931086925803</v>
      </c>
      <c r="U16" s="7">
        <v>45</v>
      </c>
      <c r="V16" s="10">
        <f>POWER(10,1.8)</f>
        <v>63.095734448019364</v>
      </c>
      <c r="W16" s="7"/>
      <c r="X16" t="s">
        <v>451</v>
      </c>
      <c r="AA16">
        <f t="shared" si="7"/>
        <v>8.449973615921643</v>
      </c>
      <c r="AB16">
        <f t="shared" si="8"/>
        <v>118.30985915492958</v>
      </c>
    </row>
    <row r="17" spans="1:28" ht="12.75">
      <c r="A17" t="s">
        <v>610</v>
      </c>
      <c r="B17" t="s">
        <v>611</v>
      </c>
      <c r="C17">
        <v>16</v>
      </c>
      <c r="D17">
        <v>16</v>
      </c>
      <c r="E17">
        <v>30</v>
      </c>
      <c r="F17" t="s">
        <v>2</v>
      </c>
      <c r="G17">
        <v>42</v>
      </c>
      <c r="H17">
        <v>30</v>
      </c>
      <c r="I17">
        <v>1</v>
      </c>
      <c r="J17">
        <v>4</v>
      </c>
      <c r="K17">
        <f t="shared" si="0"/>
        <v>17</v>
      </c>
      <c r="L17">
        <f t="shared" si="1"/>
        <v>4.123105625617661</v>
      </c>
      <c r="M17" s="1" t="b">
        <f t="shared" si="2"/>
        <v>0</v>
      </c>
      <c r="N17" s="2" t="b">
        <f t="shared" si="3"/>
        <v>0</v>
      </c>
      <c r="O17" s="3" t="b">
        <f t="shared" si="4"/>
        <v>0</v>
      </c>
      <c r="P17" s="4" t="b">
        <f t="shared" si="5"/>
        <v>1</v>
      </c>
      <c r="Q17" s="5" t="s">
        <v>27</v>
      </c>
      <c r="R17" s="9">
        <v>0.028</v>
      </c>
      <c r="S17" s="11">
        <v>47.06</v>
      </c>
      <c r="T17" s="16">
        <f t="shared" si="6"/>
        <v>6.860029154456998</v>
      </c>
      <c r="U17" s="7">
        <v>48</v>
      </c>
      <c r="V17" s="10">
        <f>POWER(10,2)</f>
        <v>100</v>
      </c>
      <c r="W17" s="7"/>
      <c r="X17" t="s">
        <v>451</v>
      </c>
      <c r="AA17">
        <f t="shared" si="7"/>
        <v>2.36097158190298</v>
      </c>
      <c r="AB17">
        <f t="shared" si="8"/>
        <v>118.30985915492958</v>
      </c>
    </row>
    <row r="18" spans="1:28" ht="12.75">
      <c r="A18" t="s">
        <v>612</v>
      </c>
      <c r="B18" t="s">
        <v>613</v>
      </c>
      <c r="C18">
        <v>23</v>
      </c>
      <c r="D18">
        <v>3</v>
      </c>
      <c r="E18">
        <v>43</v>
      </c>
      <c r="F18" t="s">
        <v>2</v>
      </c>
      <c r="G18">
        <v>58</v>
      </c>
      <c r="H18">
        <v>50</v>
      </c>
      <c r="I18">
        <v>-7.9</v>
      </c>
      <c r="J18">
        <v>7.3</v>
      </c>
      <c r="K18">
        <f t="shared" si="0"/>
        <v>115.7</v>
      </c>
      <c r="L18">
        <f t="shared" si="1"/>
        <v>10.756393447619885</v>
      </c>
      <c r="M18" s="1" t="b">
        <f t="shared" si="2"/>
        <v>0</v>
      </c>
      <c r="N18" s="2" t="b">
        <f t="shared" si="3"/>
        <v>1</v>
      </c>
      <c r="O18" s="3" t="b">
        <f t="shared" si="4"/>
        <v>0</v>
      </c>
      <c r="P18" s="4" t="b">
        <f t="shared" si="5"/>
        <v>0</v>
      </c>
      <c r="Q18" s="5" t="s">
        <v>20</v>
      </c>
      <c r="R18" s="9">
        <v>0.028</v>
      </c>
      <c r="S18" s="11">
        <v>48.25</v>
      </c>
      <c r="T18" s="16">
        <f t="shared" si="6"/>
        <v>6.946221994724902</v>
      </c>
      <c r="U18" s="7">
        <v>51</v>
      </c>
      <c r="V18" s="7"/>
      <c r="W18" s="7"/>
      <c r="X18" t="s">
        <v>451</v>
      </c>
      <c r="AA18">
        <f t="shared" si="7"/>
        <v>6.159322986006114</v>
      </c>
      <c r="AB18">
        <f t="shared" si="8"/>
        <v>118.30985915492958</v>
      </c>
    </row>
    <row r="19" spans="1:28" ht="12.75">
      <c r="A19" t="s">
        <v>102</v>
      </c>
      <c r="B19" t="s">
        <v>103</v>
      </c>
      <c r="C19">
        <v>23</v>
      </c>
      <c r="D19">
        <v>27</v>
      </c>
      <c r="E19">
        <v>59</v>
      </c>
      <c r="F19" t="s">
        <v>2</v>
      </c>
      <c r="G19">
        <v>47</v>
      </c>
      <c r="H19">
        <v>2</v>
      </c>
      <c r="I19">
        <v>4.6</v>
      </c>
      <c r="J19">
        <v>-1.6</v>
      </c>
      <c r="K19">
        <f t="shared" si="0"/>
        <v>23.72</v>
      </c>
      <c r="L19">
        <f t="shared" si="1"/>
        <v>4.870318264754368</v>
      </c>
      <c r="M19" s="1" t="b">
        <f t="shared" si="2"/>
        <v>0</v>
      </c>
      <c r="N19" s="2" t="b">
        <f t="shared" si="3"/>
        <v>0</v>
      </c>
      <c r="O19" s="3" t="b">
        <f t="shared" si="4"/>
        <v>1</v>
      </c>
      <c r="P19" s="4" t="b">
        <f t="shared" si="5"/>
        <v>0</v>
      </c>
      <c r="Q19" s="5" t="s">
        <v>27</v>
      </c>
      <c r="R19" s="9">
        <v>0.029</v>
      </c>
      <c r="S19" s="11">
        <v>50.65</v>
      </c>
      <c r="T19" s="16">
        <f t="shared" si="6"/>
        <v>7.116881339463234</v>
      </c>
      <c r="U19" s="7">
        <v>54</v>
      </c>
      <c r="V19" s="7"/>
      <c r="W19" s="7"/>
      <c r="X19" t="s">
        <v>9</v>
      </c>
      <c r="AA19">
        <f t="shared" si="7"/>
        <v>2.88844171115883</v>
      </c>
      <c r="AB19">
        <f t="shared" si="8"/>
        <v>122.53521126760563</v>
      </c>
    </row>
    <row r="20" spans="1:28" ht="12.75">
      <c r="A20" t="s">
        <v>104</v>
      </c>
      <c r="B20" t="s">
        <v>105</v>
      </c>
      <c r="C20">
        <v>15</v>
      </c>
      <c r="D20">
        <v>59</v>
      </c>
      <c r="E20">
        <v>46</v>
      </c>
      <c r="F20" t="s">
        <v>2</v>
      </c>
      <c r="G20">
        <v>48</v>
      </c>
      <c r="H20">
        <v>13</v>
      </c>
      <c r="I20">
        <v>9</v>
      </c>
      <c r="J20">
        <v>4</v>
      </c>
      <c r="K20">
        <f t="shared" si="0"/>
        <v>97</v>
      </c>
      <c r="L20">
        <f t="shared" si="1"/>
        <v>9.848857801796104</v>
      </c>
      <c r="M20" s="1" t="b">
        <f t="shared" si="2"/>
        <v>0</v>
      </c>
      <c r="N20" s="2" t="b">
        <f t="shared" si="3"/>
        <v>0</v>
      </c>
      <c r="O20" s="3" t="b">
        <f t="shared" si="4"/>
        <v>0</v>
      </c>
      <c r="P20" s="4" t="b">
        <f t="shared" si="5"/>
        <v>1</v>
      </c>
      <c r="Q20" s="5" t="s">
        <v>8</v>
      </c>
      <c r="R20" s="9">
        <v>0.029</v>
      </c>
      <c r="S20" s="11">
        <v>51.05</v>
      </c>
      <c r="T20" s="16">
        <f t="shared" si="6"/>
        <v>7.1449282711585</v>
      </c>
      <c r="U20" s="7">
        <v>57</v>
      </c>
      <c r="V20" s="7"/>
      <c r="W20" s="7"/>
      <c r="X20" t="s">
        <v>9</v>
      </c>
      <c r="AA20">
        <f t="shared" si="7"/>
        <v>5.841066258000427</v>
      </c>
      <c r="AB20">
        <f t="shared" si="8"/>
        <v>122.53521126760563</v>
      </c>
    </row>
    <row r="21" spans="1:28" ht="12.75">
      <c r="A21" t="s">
        <v>614</v>
      </c>
      <c r="B21" t="s">
        <v>615</v>
      </c>
      <c r="C21">
        <v>20</v>
      </c>
      <c r="D21">
        <v>45</v>
      </c>
      <c r="E21">
        <v>39</v>
      </c>
      <c r="F21">
        <v>-4</v>
      </c>
      <c r="G21">
        <v>57</v>
      </c>
      <c r="H21">
        <v>5</v>
      </c>
      <c r="I21">
        <v>-4.2</v>
      </c>
      <c r="J21">
        <v>27.1</v>
      </c>
      <c r="K21">
        <f t="shared" si="0"/>
        <v>752.0500000000001</v>
      </c>
      <c r="L21">
        <f t="shared" si="1"/>
        <v>27.423530042647684</v>
      </c>
      <c r="M21" s="1" t="b">
        <f t="shared" si="2"/>
        <v>0</v>
      </c>
      <c r="N21" s="2" t="b">
        <f t="shared" si="3"/>
        <v>1</v>
      </c>
      <c r="O21" s="3" t="b">
        <f t="shared" si="4"/>
        <v>0</v>
      </c>
      <c r="P21" s="4" t="b">
        <f t="shared" si="5"/>
        <v>0</v>
      </c>
      <c r="Q21" s="5" t="s">
        <v>27</v>
      </c>
      <c r="R21" s="9">
        <v>0.029</v>
      </c>
      <c r="S21" s="11">
        <v>56.26</v>
      </c>
      <c r="T21" s="16">
        <f t="shared" si="6"/>
        <v>7.500666637039671</v>
      </c>
      <c r="U21" s="7">
        <v>60</v>
      </c>
      <c r="V21" s="7"/>
      <c r="W21" s="7"/>
      <c r="X21" t="s">
        <v>451</v>
      </c>
      <c r="AA21">
        <f t="shared" si="7"/>
        <v>16.26408454980012</v>
      </c>
      <c r="AB21">
        <f t="shared" si="8"/>
        <v>122.53521126760563</v>
      </c>
    </row>
    <row r="22" spans="1:28" ht="12.75">
      <c r="A22" t="s">
        <v>616</v>
      </c>
      <c r="B22" t="s">
        <v>617</v>
      </c>
      <c r="C22">
        <v>15</v>
      </c>
      <c r="D22">
        <v>47</v>
      </c>
      <c r="E22">
        <v>1</v>
      </c>
      <c r="F22">
        <v>0</v>
      </c>
      <c r="G22">
        <v>59</v>
      </c>
      <c r="H22">
        <v>26</v>
      </c>
      <c r="I22">
        <v>-18</v>
      </c>
      <c r="J22">
        <v>-5</v>
      </c>
      <c r="K22">
        <f t="shared" si="0"/>
        <v>349</v>
      </c>
      <c r="L22">
        <f t="shared" si="1"/>
        <v>18.681541692269406</v>
      </c>
      <c r="M22" s="1" t="b">
        <f t="shared" si="2"/>
        <v>1</v>
      </c>
      <c r="N22" s="2" t="b">
        <f t="shared" si="3"/>
        <v>0</v>
      </c>
      <c r="O22" s="3" t="b">
        <f t="shared" si="4"/>
        <v>0</v>
      </c>
      <c r="P22" s="4" t="b">
        <f t="shared" si="5"/>
        <v>0</v>
      </c>
      <c r="Q22" s="5" t="s">
        <v>27</v>
      </c>
      <c r="R22" s="9">
        <v>0.0298</v>
      </c>
      <c r="S22" s="11">
        <v>57.69</v>
      </c>
      <c r="T22" s="16">
        <f t="shared" si="6"/>
        <v>7.595393340703297</v>
      </c>
      <c r="U22" s="7"/>
      <c r="V22" s="7"/>
      <c r="W22" s="7"/>
      <c r="X22" t="s">
        <v>451</v>
      </c>
      <c r="AA22">
        <f t="shared" si="7"/>
        <v>11.38511037194113</v>
      </c>
      <c r="AB22">
        <f t="shared" si="8"/>
        <v>125.91549295774648</v>
      </c>
    </row>
    <row r="23" spans="1:28" ht="12.75">
      <c r="A23" t="s">
        <v>106</v>
      </c>
      <c r="B23" t="s">
        <v>107</v>
      </c>
      <c r="C23">
        <v>16</v>
      </c>
      <c r="D23">
        <v>21</v>
      </c>
      <c r="E23">
        <v>21</v>
      </c>
      <c r="F23" t="s">
        <v>2</v>
      </c>
      <c r="G23">
        <v>48</v>
      </c>
      <c r="H23">
        <v>10</v>
      </c>
      <c r="I23">
        <v>-28.6</v>
      </c>
      <c r="J23">
        <v>7.8</v>
      </c>
      <c r="K23">
        <f t="shared" si="0"/>
        <v>878.8000000000001</v>
      </c>
      <c r="L23">
        <f t="shared" si="1"/>
        <v>29.64456105257759</v>
      </c>
      <c r="M23" s="1" t="b">
        <f t="shared" si="2"/>
        <v>0</v>
      </c>
      <c r="N23" s="2" t="b">
        <f t="shared" si="3"/>
        <v>1</v>
      </c>
      <c r="O23" s="3" t="b">
        <f t="shared" si="4"/>
        <v>0</v>
      </c>
      <c r="P23" s="4" t="b">
        <f t="shared" si="5"/>
        <v>0</v>
      </c>
      <c r="Q23" s="5" t="s">
        <v>8</v>
      </c>
      <c r="R23" s="9">
        <v>0.03</v>
      </c>
      <c r="S23" s="11">
        <v>59.6</v>
      </c>
      <c r="T23" s="16">
        <f t="shared" si="6"/>
        <v>7.720103626247513</v>
      </c>
      <c r="U23" s="7"/>
      <c r="V23" s="7"/>
      <c r="W23" s="7"/>
      <c r="X23" t="s">
        <v>9</v>
      </c>
      <c r="AA23">
        <f t="shared" si="7"/>
        <v>18.187564499299715</v>
      </c>
      <c r="AB23">
        <f t="shared" si="8"/>
        <v>126.7605633802817</v>
      </c>
    </row>
    <row r="24" spans="1:28" ht="12.75">
      <c r="A24" t="s">
        <v>108</v>
      </c>
      <c r="B24" t="s">
        <v>109</v>
      </c>
      <c r="C24">
        <v>23</v>
      </c>
      <c r="D24">
        <v>47</v>
      </c>
      <c r="E24">
        <v>25</v>
      </c>
      <c r="F24" t="s">
        <v>2</v>
      </c>
      <c r="G24">
        <v>23</v>
      </c>
      <c r="H24">
        <v>16</v>
      </c>
      <c r="I24">
        <v>-21.2</v>
      </c>
      <c r="J24">
        <v>-8.4</v>
      </c>
      <c r="K24">
        <f t="shared" si="0"/>
        <v>520</v>
      </c>
      <c r="L24">
        <f t="shared" si="1"/>
        <v>22.80350850198276</v>
      </c>
      <c r="M24" s="1" t="b">
        <f t="shared" si="2"/>
        <v>1</v>
      </c>
      <c r="N24" s="2" t="b">
        <f t="shared" si="3"/>
        <v>0</v>
      </c>
      <c r="O24" s="3" t="b">
        <f t="shared" si="4"/>
        <v>0</v>
      </c>
      <c r="P24" s="4" t="b">
        <f t="shared" si="5"/>
        <v>0</v>
      </c>
      <c r="Q24" s="5" t="s">
        <v>27</v>
      </c>
      <c r="R24" s="9">
        <v>0.03</v>
      </c>
      <c r="S24" s="11">
        <v>60.1</v>
      </c>
      <c r="T24" s="16">
        <f t="shared" si="6"/>
        <v>7.752418977325722</v>
      </c>
      <c r="U24" s="7"/>
      <c r="V24" s="7"/>
      <c r="W24" s="7"/>
      <c r="X24" t="s">
        <v>9</v>
      </c>
      <c r="AA24">
        <f t="shared" si="7"/>
        <v>13.990434230230548</v>
      </c>
      <c r="AB24">
        <f t="shared" si="8"/>
        <v>126.7605633802817</v>
      </c>
    </row>
    <row r="25" spans="1:28" ht="12.75">
      <c r="A25" t="s">
        <v>110</v>
      </c>
      <c r="B25" t="s">
        <v>111</v>
      </c>
      <c r="C25">
        <v>20</v>
      </c>
      <c r="D25">
        <v>56</v>
      </c>
      <c r="E25">
        <v>30</v>
      </c>
      <c r="F25">
        <v>-18</v>
      </c>
      <c r="G25">
        <v>33</v>
      </c>
      <c r="H25">
        <v>34</v>
      </c>
      <c r="I25">
        <v>24.8</v>
      </c>
      <c r="J25">
        <v>8.1</v>
      </c>
      <c r="K25">
        <f t="shared" si="0"/>
        <v>680.6500000000001</v>
      </c>
      <c r="L25">
        <f t="shared" si="1"/>
        <v>26.089269824968273</v>
      </c>
      <c r="M25" s="1" t="b">
        <f t="shared" si="2"/>
        <v>0</v>
      </c>
      <c r="N25" s="2" t="b">
        <f t="shared" si="3"/>
        <v>0</v>
      </c>
      <c r="O25" s="3" t="b">
        <f t="shared" si="4"/>
        <v>0</v>
      </c>
      <c r="P25" s="4" t="b">
        <f t="shared" si="5"/>
        <v>1</v>
      </c>
      <c r="Q25" s="5" t="s">
        <v>27</v>
      </c>
      <c r="R25" s="9">
        <v>0.03</v>
      </c>
      <c r="S25" s="11">
        <v>62.17</v>
      </c>
      <c r="T25" s="16">
        <f t="shared" si="6"/>
        <v>7.884795495128583</v>
      </c>
      <c r="U25" s="7"/>
      <c r="V25" s="7"/>
      <c r="W25" s="7"/>
      <c r="X25" t="s">
        <v>9</v>
      </c>
      <c r="AA25">
        <f t="shared" si="7"/>
        <v>16.0063182193749</v>
      </c>
      <c r="AB25">
        <f t="shared" si="8"/>
        <v>126.7605633802817</v>
      </c>
    </row>
    <row r="26" spans="1:28" ht="12.75">
      <c r="A26" t="s">
        <v>285</v>
      </c>
      <c r="B26" t="s">
        <v>286</v>
      </c>
      <c r="C26">
        <v>14</v>
      </c>
      <c r="D26">
        <v>40</v>
      </c>
      <c r="E26">
        <v>20</v>
      </c>
      <c r="F26" t="s">
        <v>2</v>
      </c>
      <c r="G26">
        <v>41</v>
      </c>
      <c r="H26">
        <v>4</v>
      </c>
      <c r="I26">
        <v>-2.7</v>
      </c>
      <c r="J26">
        <v>-1.1</v>
      </c>
      <c r="K26">
        <f t="shared" si="0"/>
        <v>8.500000000000002</v>
      </c>
      <c r="L26">
        <f t="shared" si="1"/>
        <v>2.9154759474226504</v>
      </c>
      <c r="M26" s="1" t="b">
        <f t="shared" si="2"/>
        <v>1</v>
      </c>
      <c r="N26" s="2" t="b">
        <f t="shared" si="3"/>
        <v>0</v>
      </c>
      <c r="O26" s="3" t="b">
        <f t="shared" si="4"/>
        <v>0</v>
      </c>
      <c r="P26" s="4" t="b">
        <f t="shared" si="5"/>
        <v>0</v>
      </c>
      <c r="Q26" s="5" t="s">
        <v>8</v>
      </c>
      <c r="R26" s="9">
        <v>0.03</v>
      </c>
      <c r="S26" s="11">
        <v>65</v>
      </c>
      <c r="T26" s="16">
        <f t="shared" si="6"/>
        <v>8.06225774829855</v>
      </c>
      <c r="U26" s="7"/>
      <c r="V26" s="7"/>
      <c r="W26" s="7"/>
      <c r="X26" t="s">
        <v>210</v>
      </c>
      <c r="AA26">
        <f t="shared" si="7"/>
        <v>1.7887060883060655</v>
      </c>
      <c r="AB26">
        <f t="shared" si="8"/>
        <v>126.7605633802817</v>
      </c>
    </row>
    <row r="27" spans="1:28" ht="12.75">
      <c r="A27" t="s">
        <v>618</v>
      </c>
      <c r="B27" t="s">
        <v>405</v>
      </c>
      <c r="C27">
        <v>14</v>
      </c>
      <c r="D27">
        <v>26</v>
      </c>
      <c r="E27">
        <v>17</v>
      </c>
      <c r="F27" t="s">
        <v>2</v>
      </c>
      <c r="G27">
        <v>14</v>
      </c>
      <c r="H27">
        <v>56</v>
      </c>
      <c r="I27">
        <v>9.3</v>
      </c>
      <c r="J27">
        <v>10.3</v>
      </c>
      <c r="K27">
        <f t="shared" si="0"/>
        <v>192.58000000000004</v>
      </c>
      <c r="L27">
        <f t="shared" si="1"/>
        <v>13.877319625922004</v>
      </c>
      <c r="M27" s="1" t="b">
        <f t="shared" si="2"/>
        <v>0</v>
      </c>
      <c r="N27" s="2" t="b">
        <f t="shared" si="3"/>
        <v>0</v>
      </c>
      <c r="O27" s="3" t="b">
        <f t="shared" si="4"/>
        <v>0</v>
      </c>
      <c r="P27" s="4" t="b">
        <f t="shared" si="5"/>
        <v>1</v>
      </c>
      <c r="Q27" s="5" t="s">
        <v>27</v>
      </c>
      <c r="R27" s="9">
        <v>0.03</v>
      </c>
      <c r="S27" s="11">
        <v>65.69</v>
      </c>
      <c r="T27" s="16">
        <f t="shared" si="6"/>
        <v>8.104936767180853</v>
      </c>
      <c r="U27" s="7"/>
      <c r="V27" s="7"/>
      <c r="W27" s="7"/>
      <c r="X27" t="s">
        <v>451</v>
      </c>
      <c r="AA27">
        <f t="shared" si="7"/>
        <v>8.514028773312148</v>
      </c>
      <c r="AB27">
        <f t="shared" si="8"/>
        <v>126.7605633802817</v>
      </c>
    </row>
    <row r="28" spans="1:28" ht="12.75">
      <c r="A28" t="s">
        <v>619</v>
      </c>
      <c r="B28" t="s">
        <v>81</v>
      </c>
      <c r="C28">
        <v>4</v>
      </c>
      <c r="D28">
        <v>43</v>
      </c>
      <c r="E28">
        <v>9</v>
      </c>
      <c r="F28" t="s">
        <v>2</v>
      </c>
      <c r="G28">
        <v>46</v>
      </c>
      <c r="H28">
        <v>0</v>
      </c>
      <c r="I28">
        <v>7</v>
      </c>
      <c r="J28">
        <v>7.1</v>
      </c>
      <c r="K28">
        <f t="shared" si="0"/>
        <v>99.41</v>
      </c>
      <c r="L28">
        <f t="shared" si="1"/>
        <v>9.970456358662826</v>
      </c>
      <c r="M28" s="1" t="b">
        <f t="shared" si="2"/>
        <v>0</v>
      </c>
      <c r="N28" s="2" t="b">
        <f t="shared" si="3"/>
        <v>0</v>
      </c>
      <c r="O28" s="3" t="b">
        <f t="shared" si="4"/>
        <v>0</v>
      </c>
      <c r="P28" s="4" t="b">
        <f t="shared" si="5"/>
        <v>1</v>
      </c>
      <c r="Q28" s="5" t="s">
        <v>27</v>
      </c>
      <c r="R28" s="9">
        <v>0.03</v>
      </c>
      <c r="S28" s="11">
        <v>70.65</v>
      </c>
      <c r="T28" s="16">
        <f t="shared" si="6"/>
        <v>8.40535543567314</v>
      </c>
      <c r="U28" s="7"/>
      <c r="V28" s="7"/>
      <c r="W28" s="7"/>
      <c r="X28" t="s">
        <v>451</v>
      </c>
      <c r="AA28">
        <f t="shared" si="7"/>
        <v>6.1170856194838406</v>
      </c>
      <c r="AB28">
        <f t="shared" si="8"/>
        <v>126.7605633802817</v>
      </c>
    </row>
    <row r="29" spans="1:28" ht="12.75">
      <c r="A29" t="s">
        <v>620</v>
      </c>
      <c r="B29" t="s">
        <v>621</v>
      </c>
      <c r="C29">
        <v>20</v>
      </c>
      <c r="D29">
        <v>47</v>
      </c>
      <c r="E29">
        <v>18</v>
      </c>
      <c r="F29" t="s">
        <v>2</v>
      </c>
      <c r="G29">
        <v>18</v>
      </c>
      <c r="H29">
        <v>43</v>
      </c>
      <c r="I29">
        <v>-32</v>
      </c>
      <c r="J29">
        <v>23</v>
      </c>
      <c r="K29">
        <f t="shared" si="0"/>
        <v>1553</v>
      </c>
      <c r="L29">
        <f t="shared" si="1"/>
        <v>39.408120990476064</v>
      </c>
      <c r="M29" s="1" t="b">
        <f t="shared" si="2"/>
        <v>0</v>
      </c>
      <c r="N29" s="2" t="b">
        <f t="shared" si="3"/>
        <v>1</v>
      </c>
      <c r="O29" s="3" t="b">
        <f t="shared" si="4"/>
        <v>0</v>
      </c>
      <c r="P29" s="4" t="b">
        <f t="shared" si="5"/>
        <v>0</v>
      </c>
      <c r="Q29" s="5" t="s">
        <v>27</v>
      </c>
      <c r="R29" s="9">
        <v>0.03</v>
      </c>
      <c r="S29" s="11">
        <v>83.81</v>
      </c>
      <c r="T29" s="16">
        <f t="shared" si="6"/>
        <v>9.154780172128657</v>
      </c>
      <c r="U29" s="7"/>
      <c r="V29" s="7"/>
      <c r="W29" s="7"/>
      <c r="X29" t="s">
        <v>451</v>
      </c>
      <c r="AA29">
        <f t="shared" si="7"/>
        <v>24.177714793593484</v>
      </c>
      <c r="AB29">
        <f t="shared" si="8"/>
        <v>126.7605633802817</v>
      </c>
    </row>
    <row r="30" spans="1:28" ht="12.75">
      <c r="A30" t="s">
        <v>622</v>
      </c>
      <c r="B30" t="s">
        <v>623</v>
      </c>
      <c r="C30">
        <v>4</v>
      </c>
      <c r="D30">
        <v>16</v>
      </c>
      <c r="E30">
        <v>37</v>
      </c>
      <c r="F30">
        <v>-12</v>
      </c>
      <c r="G30">
        <v>23</v>
      </c>
      <c r="H30">
        <v>33</v>
      </c>
      <c r="I30">
        <v>21.9</v>
      </c>
      <c r="J30">
        <v>12.4</v>
      </c>
      <c r="K30">
        <f t="shared" si="0"/>
        <v>633.37</v>
      </c>
      <c r="L30">
        <f t="shared" si="1"/>
        <v>25.16684326648855</v>
      </c>
      <c r="M30" s="1" t="b">
        <f t="shared" si="2"/>
        <v>0</v>
      </c>
      <c r="N30" s="2" t="b">
        <f t="shared" si="3"/>
        <v>0</v>
      </c>
      <c r="O30" s="3" t="b">
        <f t="shared" si="4"/>
        <v>0</v>
      </c>
      <c r="P30" s="4" t="b">
        <f t="shared" si="5"/>
        <v>1</v>
      </c>
      <c r="Q30" s="5" t="s">
        <v>75</v>
      </c>
      <c r="R30" s="9">
        <v>0.03</v>
      </c>
      <c r="S30" s="11">
        <v>97</v>
      </c>
      <c r="T30" s="16">
        <f t="shared" si="6"/>
        <v>9.848857801796104</v>
      </c>
      <c r="U30" s="7"/>
      <c r="V30" s="7"/>
      <c r="W30" s="7"/>
      <c r="X30" t="s">
        <v>451</v>
      </c>
      <c r="AA30">
        <f t="shared" si="7"/>
        <v>15.440390037862551</v>
      </c>
      <c r="AB30">
        <f t="shared" si="8"/>
        <v>126.7605633802817</v>
      </c>
    </row>
    <row r="31" spans="1:28" ht="12.75">
      <c r="A31" t="s">
        <v>287</v>
      </c>
      <c r="B31" t="s">
        <v>81</v>
      </c>
      <c r="C31">
        <v>11</v>
      </c>
      <c r="D31">
        <v>25</v>
      </c>
      <c r="E31">
        <v>39</v>
      </c>
      <c r="F31" t="s">
        <v>2</v>
      </c>
      <c r="G31">
        <v>49</v>
      </c>
      <c r="H31">
        <v>49</v>
      </c>
      <c r="I31">
        <v>-2.9</v>
      </c>
      <c r="J31">
        <v>-4.7</v>
      </c>
      <c r="K31">
        <f t="shared" si="0"/>
        <v>30.500000000000004</v>
      </c>
      <c r="L31">
        <f t="shared" si="1"/>
        <v>5.522680508593631</v>
      </c>
      <c r="M31" s="1" t="b">
        <f t="shared" si="2"/>
        <v>1</v>
      </c>
      <c r="N31" s="2" t="b">
        <f t="shared" si="3"/>
        <v>0</v>
      </c>
      <c r="O31" s="3" t="b">
        <f t="shared" si="4"/>
        <v>0</v>
      </c>
      <c r="P31" s="4" t="b">
        <f t="shared" si="5"/>
        <v>0</v>
      </c>
      <c r="Q31" s="5" t="s">
        <v>27</v>
      </c>
      <c r="R31" s="9">
        <v>0.031</v>
      </c>
      <c r="S31" s="11">
        <v>99.41</v>
      </c>
      <c r="T31" s="16">
        <f t="shared" si="6"/>
        <v>9.970456358662826</v>
      </c>
      <c r="U31" s="7"/>
      <c r="V31" s="7"/>
      <c r="W31" s="7"/>
      <c r="X31" t="s">
        <v>210</v>
      </c>
      <c r="AA31">
        <f t="shared" si="7"/>
        <v>3.501223873983331</v>
      </c>
      <c r="AB31">
        <f t="shared" si="8"/>
        <v>130.98591549295776</v>
      </c>
    </row>
    <row r="32" spans="1:28" ht="12.75">
      <c r="A32" t="s">
        <v>624</v>
      </c>
      <c r="B32" t="s">
        <v>625</v>
      </c>
      <c r="C32">
        <v>8</v>
      </c>
      <c r="D32">
        <v>27</v>
      </c>
      <c r="E32">
        <v>40</v>
      </c>
      <c r="F32">
        <v>-14</v>
      </c>
      <c r="G32">
        <v>47</v>
      </c>
      <c r="H32">
        <v>16</v>
      </c>
      <c r="I32">
        <v>-20.3</v>
      </c>
      <c r="J32">
        <v>4.2</v>
      </c>
      <c r="K32">
        <f t="shared" si="0"/>
        <v>429.73</v>
      </c>
      <c r="L32">
        <f t="shared" si="1"/>
        <v>20.729930052945186</v>
      </c>
      <c r="M32" s="1" t="b">
        <f t="shared" si="2"/>
        <v>0</v>
      </c>
      <c r="N32" s="2" t="b">
        <f t="shared" si="3"/>
        <v>1</v>
      </c>
      <c r="O32" s="3" t="b">
        <f t="shared" si="4"/>
        <v>0</v>
      </c>
      <c r="P32" s="4" t="b">
        <f t="shared" si="5"/>
        <v>0</v>
      </c>
      <c r="Q32" s="5" t="s">
        <v>8</v>
      </c>
      <c r="R32" s="9">
        <v>0.031</v>
      </c>
      <c r="S32" s="11">
        <v>109</v>
      </c>
      <c r="T32" s="16">
        <f t="shared" si="6"/>
        <v>10.44030650891055</v>
      </c>
      <c r="U32" s="7"/>
      <c r="V32" s="7"/>
      <c r="W32" s="7"/>
      <c r="X32" t="s">
        <v>451</v>
      </c>
      <c r="AA32">
        <f t="shared" si="7"/>
        <v>13.142191711875615</v>
      </c>
      <c r="AB32">
        <f t="shared" si="8"/>
        <v>130.98591549295776</v>
      </c>
    </row>
    <row r="33" spans="1:28" ht="12.75">
      <c r="A33" t="s">
        <v>626</v>
      </c>
      <c r="B33" t="s">
        <v>627</v>
      </c>
      <c r="C33">
        <v>16</v>
      </c>
      <c r="D33">
        <v>11</v>
      </c>
      <c r="E33">
        <v>12</v>
      </c>
      <c r="F33" t="s">
        <v>2</v>
      </c>
      <c r="G33">
        <v>15</v>
      </c>
      <c r="H33">
        <v>58</v>
      </c>
      <c r="I33">
        <v>-6.9</v>
      </c>
      <c r="J33">
        <v>-4.8</v>
      </c>
      <c r="K33">
        <f t="shared" si="0"/>
        <v>70.65</v>
      </c>
      <c r="L33">
        <f t="shared" si="1"/>
        <v>8.40535543567314</v>
      </c>
      <c r="M33" s="1" t="b">
        <f t="shared" si="2"/>
        <v>1</v>
      </c>
      <c r="N33" s="2" t="b">
        <f t="shared" si="3"/>
        <v>0</v>
      </c>
      <c r="O33" s="3" t="b">
        <f t="shared" si="4"/>
        <v>0</v>
      </c>
      <c r="P33" s="4" t="b">
        <f t="shared" si="5"/>
        <v>0</v>
      </c>
      <c r="Q33" s="5" t="s">
        <v>36</v>
      </c>
      <c r="R33" s="9">
        <v>0.031</v>
      </c>
      <c r="S33" s="11">
        <v>115.7</v>
      </c>
      <c r="T33" s="16">
        <f t="shared" si="6"/>
        <v>10.756393447619885</v>
      </c>
      <c r="U33" s="7"/>
      <c r="V33" s="7"/>
      <c r="W33" s="7"/>
      <c r="X33" t="s">
        <v>451</v>
      </c>
      <c r="AA33">
        <f t="shared" si="7"/>
        <v>5.328758575641118</v>
      </c>
      <c r="AB33">
        <f t="shared" si="8"/>
        <v>130.98591549295776</v>
      </c>
    </row>
    <row r="34" spans="1:28" ht="12.75">
      <c r="A34" t="s">
        <v>112</v>
      </c>
      <c r="B34" t="s">
        <v>113</v>
      </c>
      <c r="C34">
        <v>23</v>
      </c>
      <c r="D34">
        <v>5</v>
      </c>
      <c r="E34">
        <v>6</v>
      </c>
      <c r="F34">
        <v>-3</v>
      </c>
      <c r="G34">
        <v>12</v>
      </c>
      <c r="H34">
        <v>1</v>
      </c>
      <c r="I34">
        <v>15.2</v>
      </c>
      <c r="J34">
        <v>25.8</v>
      </c>
      <c r="K34">
        <f aca="true" t="shared" si="9" ref="K34:K65">SUMSQ(I34,J34)</f>
        <v>896.68</v>
      </c>
      <c r="L34">
        <f aca="true" t="shared" si="10" ref="L34:L65">SQRT(K34)</f>
        <v>29.944615542698156</v>
      </c>
      <c r="M34" s="1" t="b">
        <f aca="true" t="shared" si="11" ref="M34:M70">AND(I34&lt;0,J34&lt;0,(ISNUMBER(I34)),(ISNUMBER(J34)))</f>
        <v>0</v>
      </c>
      <c r="N34" s="2" t="b">
        <f aca="true" t="shared" si="12" ref="N34:N70">AND(I34&lt;0,J34&gt;0,(ISNUMBER(I34)),(ISNUMBER(J34)))</f>
        <v>0</v>
      </c>
      <c r="O34" s="3" t="b">
        <f aca="true" t="shared" si="13" ref="O34:O70">AND(I34&gt;0,J34&lt;0,(ISNUMBER(I34)),(ISNUMBER(J34)))</f>
        <v>0</v>
      </c>
      <c r="P34" s="4" t="b">
        <f aca="true" t="shared" si="14" ref="P34:P70">AND(I34&gt;0,J34&gt;0,(ISNUMBER(I34)),(ISNUMBER(J34)))</f>
        <v>1</v>
      </c>
      <c r="Q34" s="5" t="s">
        <v>27</v>
      </c>
      <c r="R34" s="9">
        <v>0.032</v>
      </c>
      <c r="S34" s="11">
        <v>125.69</v>
      </c>
      <c r="T34" s="16">
        <f aca="true" t="shared" si="15" ref="T34:T65">SQRT(S34)</f>
        <v>11.211155159036913</v>
      </c>
      <c r="U34" s="7"/>
      <c r="V34" s="7"/>
      <c r="W34" s="7"/>
      <c r="X34" t="s">
        <v>9</v>
      </c>
      <c r="AA34">
        <f t="shared" si="7"/>
        <v>19.59643121937925</v>
      </c>
      <c r="AB34">
        <f t="shared" si="8"/>
        <v>135.2112676056338</v>
      </c>
    </row>
    <row r="35" spans="1:28" ht="12.75">
      <c r="A35" t="s">
        <v>288</v>
      </c>
      <c r="B35" t="s">
        <v>289</v>
      </c>
      <c r="C35">
        <v>11</v>
      </c>
      <c r="D35">
        <v>34</v>
      </c>
      <c r="E35">
        <v>0</v>
      </c>
      <c r="F35" t="s">
        <v>2</v>
      </c>
      <c r="G35">
        <v>3</v>
      </c>
      <c r="H35">
        <v>47</v>
      </c>
      <c r="I35">
        <v>3.5</v>
      </c>
      <c r="J35">
        <v>-5.9</v>
      </c>
      <c r="K35">
        <f t="shared" si="9"/>
        <v>47.06</v>
      </c>
      <c r="L35">
        <f t="shared" si="10"/>
        <v>6.860029154456998</v>
      </c>
      <c r="M35" s="1" t="b">
        <f t="shared" si="11"/>
        <v>0</v>
      </c>
      <c r="N35" s="2" t="b">
        <f t="shared" si="12"/>
        <v>0</v>
      </c>
      <c r="O35" s="3" t="b">
        <f t="shared" si="13"/>
        <v>1</v>
      </c>
      <c r="P35" s="4" t="b">
        <f t="shared" si="14"/>
        <v>0</v>
      </c>
      <c r="Q35" s="5" t="s">
        <v>27</v>
      </c>
      <c r="R35" s="9">
        <v>0.032</v>
      </c>
      <c r="S35" s="11">
        <v>134.8</v>
      </c>
      <c r="T35" s="16">
        <f t="shared" si="15"/>
        <v>11.610340218959994</v>
      </c>
      <c r="U35" s="7"/>
      <c r="V35" s="7"/>
      <c r="W35" s="7"/>
      <c r="X35" t="s">
        <v>210</v>
      </c>
      <c r="AA35">
        <f t="shared" si="7"/>
        <v>4.489357670882956</v>
      </c>
      <c r="AB35">
        <f t="shared" si="8"/>
        <v>135.2112676056338</v>
      </c>
    </row>
    <row r="36" spans="1:28" ht="12.75">
      <c r="A36" t="s">
        <v>290</v>
      </c>
      <c r="B36" t="s">
        <v>291</v>
      </c>
      <c r="C36">
        <v>10</v>
      </c>
      <c r="D36">
        <v>27</v>
      </c>
      <c r="E36">
        <v>4</v>
      </c>
      <c r="F36" t="s">
        <v>2</v>
      </c>
      <c r="G36">
        <v>1</v>
      </c>
      <c r="H36">
        <v>7</v>
      </c>
      <c r="I36">
        <v>3.1</v>
      </c>
      <c r="J36">
        <v>-2.5</v>
      </c>
      <c r="K36">
        <f t="shared" si="9"/>
        <v>15.860000000000001</v>
      </c>
      <c r="L36">
        <f t="shared" si="10"/>
        <v>3.9824615503479754</v>
      </c>
      <c r="M36" s="1" t="b">
        <f t="shared" si="11"/>
        <v>0</v>
      </c>
      <c r="N36" s="2" t="b">
        <f t="shared" si="12"/>
        <v>0</v>
      </c>
      <c r="O36" s="3" t="b">
        <f t="shared" si="13"/>
        <v>1</v>
      </c>
      <c r="P36" s="4" t="b">
        <f t="shared" si="14"/>
        <v>0</v>
      </c>
      <c r="Q36" s="5" t="s">
        <v>27</v>
      </c>
      <c r="R36" s="9">
        <v>0.032</v>
      </c>
      <c r="S36" s="11">
        <v>150.49</v>
      </c>
      <c r="T36" s="16">
        <f t="shared" si="15"/>
        <v>12.267436570041845</v>
      </c>
      <c r="U36" s="7"/>
      <c r="V36" s="7"/>
      <c r="W36" s="7"/>
      <c r="X36" t="s">
        <v>210</v>
      </c>
      <c r="AA36">
        <f t="shared" si="7"/>
        <v>2.606212584160117</v>
      </c>
      <c r="AB36">
        <f t="shared" si="8"/>
        <v>135.2112676056338</v>
      </c>
    </row>
    <row r="37" spans="1:28" ht="12.75">
      <c r="A37" t="s">
        <v>628</v>
      </c>
      <c r="B37" t="s">
        <v>629</v>
      </c>
      <c r="C37">
        <v>23</v>
      </c>
      <c r="D37">
        <v>28</v>
      </c>
      <c r="E37">
        <v>23</v>
      </c>
      <c r="F37">
        <v>-2</v>
      </c>
      <c r="G37">
        <v>48</v>
      </c>
      <c r="H37">
        <v>17</v>
      </c>
      <c r="I37">
        <v>-16</v>
      </c>
      <c r="J37">
        <v>21.4</v>
      </c>
      <c r="K37">
        <f t="shared" si="9"/>
        <v>713.9599999999999</v>
      </c>
      <c r="L37">
        <f t="shared" si="10"/>
        <v>26.720029940102986</v>
      </c>
      <c r="M37" s="1" t="b">
        <f t="shared" si="11"/>
        <v>0</v>
      </c>
      <c r="N37" s="2" t="b">
        <f t="shared" si="12"/>
        <v>1</v>
      </c>
      <c r="O37" s="3" t="b">
        <f t="shared" si="13"/>
        <v>0</v>
      </c>
      <c r="P37" s="4" t="b">
        <f t="shared" si="14"/>
        <v>0</v>
      </c>
      <c r="Q37" s="5" t="s">
        <v>8</v>
      </c>
      <c r="R37" s="9">
        <v>0.033</v>
      </c>
      <c r="S37" s="11">
        <v>192.58</v>
      </c>
      <c r="T37" s="16">
        <f t="shared" si="15"/>
        <v>13.877319625922004</v>
      </c>
      <c r="U37" s="7"/>
      <c r="V37" s="7"/>
      <c r="W37" s="7"/>
      <c r="X37" t="s">
        <v>451</v>
      </c>
      <c r="AA37">
        <f t="shared" si="7"/>
        <v>18.03263316352077</v>
      </c>
      <c r="AB37">
        <f t="shared" si="8"/>
        <v>139.43661971830986</v>
      </c>
    </row>
    <row r="38" spans="1:28" ht="12.75">
      <c r="A38" t="s">
        <v>114</v>
      </c>
      <c r="B38" t="s">
        <v>115</v>
      </c>
      <c r="C38">
        <v>16</v>
      </c>
      <c r="D38">
        <v>5</v>
      </c>
      <c r="E38">
        <v>28</v>
      </c>
      <c r="F38" t="s">
        <v>2</v>
      </c>
      <c r="G38">
        <v>49</v>
      </c>
      <c r="H38">
        <v>49</v>
      </c>
      <c r="I38">
        <v>1.7</v>
      </c>
      <c r="J38">
        <v>3.3</v>
      </c>
      <c r="K38">
        <f t="shared" si="9"/>
        <v>13.779999999999998</v>
      </c>
      <c r="L38">
        <f t="shared" si="10"/>
        <v>3.712142238654117</v>
      </c>
      <c r="M38" s="1" t="b">
        <f t="shared" si="11"/>
        <v>0</v>
      </c>
      <c r="N38" s="2" t="b">
        <f t="shared" si="12"/>
        <v>0</v>
      </c>
      <c r="O38" s="3" t="b">
        <f t="shared" si="13"/>
        <v>0</v>
      </c>
      <c r="P38" s="4" t="b">
        <f t="shared" si="14"/>
        <v>1</v>
      </c>
      <c r="Q38" s="5" t="s">
        <v>27</v>
      </c>
      <c r="R38" s="9">
        <v>0.034</v>
      </c>
      <c r="S38" s="11">
        <v>208</v>
      </c>
      <c r="T38" s="16">
        <f t="shared" si="15"/>
        <v>14.422205101855956</v>
      </c>
      <c r="U38" s="7"/>
      <c r="V38" s="7"/>
      <c r="W38" s="7"/>
      <c r="X38" t="s">
        <v>9</v>
      </c>
      <c r="AA38">
        <f t="shared" si="7"/>
        <v>2.5811413808151613</v>
      </c>
      <c r="AB38">
        <f t="shared" si="8"/>
        <v>143.66197183098592</v>
      </c>
    </row>
    <row r="39" spans="1:28" ht="12.75">
      <c r="A39" t="s">
        <v>630</v>
      </c>
      <c r="B39" t="s">
        <v>81</v>
      </c>
      <c r="C39">
        <v>13</v>
      </c>
      <c r="D39">
        <v>7</v>
      </c>
      <c r="E39">
        <v>55</v>
      </c>
      <c r="F39" t="s">
        <v>2</v>
      </c>
      <c r="G39">
        <v>5</v>
      </c>
      <c r="H39">
        <v>7</v>
      </c>
      <c r="I39">
        <v>-7</v>
      </c>
      <c r="J39">
        <v>-5.9</v>
      </c>
      <c r="K39">
        <f t="shared" si="9"/>
        <v>83.81</v>
      </c>
      <c r="L39">
        <f t="shared" si="10"/>
        <v>9.154780172128657</v>
      </c>
      <c r="M39" s="1" t="b">
        <f t="shared" si="11"/>
        <v>1</v>
      </c>
      <c r="N39" s="2" t="b">
        <f t="shared" si="12"/>
        <v>0</v>
      </c>
      <c r="O39" s="3" t="b">
        <f t="shared" si="13"/>
        <v>0</v>
      </c>
      <c r="P39" s="4" t="b">
        <f t="shared" si="14"/>
        <v>0</v>
      </c>
      <c r="Q39" s="5" t="s">
        <v>27</v>
      </c>
      <c r="R39" s="9">
        <v>0.034</v>
      </c>
      <c r="S39" s="11">
        <v>217.76</v>
      </c>
      <c r="T39" s="16">
        <f t="shared" si="15"/>
        <v>14.756693396557374</v>
      </c>
      <c r="U39" s="7"/>
      <c r="V39" s="7"/>
      <c r="W39" s="7"/>
      <c r="X39" t="s">
        <v>451</v>
      </c>
      <c r="AA39">
        <f t="shared" si="7"/>
        <v>6.365537852642923</v>
      </c>
      <c r="AB39">
        <f t="shared" si="8"/>
        <v>143.66197183098592</v>
      </c>
    </row>
    <row r="40" spans="1:28" ht="12.75">
      <c r="A40" t="s">
        <v>631</v>
      </c>
      <c r="B40" t="s">
        <v>81</v>
      </c>
      <c r="C40">
        <v>22</v>
      </c>
      <c r="D40">
        <v>33</v>
      </c>
      <c r="E40">
        <v>52</v>
      </c>
      <c r="F40" t="s">
        <v>2</v>
      </c>
      <c r="G40">
        <v>48</v>
      </c>
      <c r="H40">
        <v>9</v>
      </c>
      <c r="I40">
        <v>-11</v>
      </c>
      <c r="J40">
        <v>-16.4</v>
      </c>
      <c r="K40">
        <f t="shared" si="9"/>
        <v>389.96</v>
      </c>
      <c r="L40">
        <f t="shared" si="10"/>
        <v>19.74740489279541</v>
      </c>
      <c r="M40" s="1" t="b">
        <f t="shared" si="11"/>
        <v>1</v>
      </c>
      <c r="N40" s="2" t="b">
        <f t="shared" si="12"/>
        <v>0</v>
      </c>
      <c r="O40" s="3" t="b">
        <f t="shared" si="13"/>
        <v>0</v>
      </c>
      <c r="P40" s="4" t="b">
        <f t="shared" si="14"/>
        <v>0</v>
      </c>
      <c r="Q40" s="5" t="s">
        <v>27</v>
      </c>
      <c r="R40" s="9">
        <v>0.034</v>
      </c>
      <c r="S40" s="11">
        <v>227.97</v>
      </c>
      <c r="T40" s="16">
        <f t="shared" si="15"/>
        <v>15.098675438593943</v>
      </c>
      <c r="U40" s="7"/>
      <c r="V40" s="7"/>
      <c r="W40" s="7"/>
      <c r="X40" t="s">
        <v>451</v>
      </c>
      <c r="AA40">
        <f t="shared" si="7"/>
        <v>13.73084344714822</v>
      </c>
      <c r="AB40">
        <f t="shared" si="8"/>
        <v>143.66197183098592</v>
      </c>
    </row>
    <row r="41" spans="1:28" ht="12.75">
      <c r="A41" t="s">
        <v>632</v>
      </c>
      <c r="B41" t="s">
        <v>633</v>
      </c>
      <c r="C41">
        <v>2</v>
      </c>
      <c r="D41">
        <v>50</v>
      </c>
      <c r="E41">
        <v>7</v>
      </c>
      <c r="F41" t="s">
        <v>2</v>
      </c>
      <c r="G41">
        <v>50</v>
      </c>
      <c r="H41">
        <v>47</v>
      </c>
      <c r="I41">
        <v>8.3</v>
      </c>
      <c r="J41">
        <v>23.2</v>
      </c>
      <c r="K41">
        <f t="shared" si="9"/>
        <v>607.13</v>
      </c>
      <c r="L41">
        <f t="shared" si="10"/>
        <v>24.64000811688178</v>
      </c>
      <c r="M41" s="1" t="b">
        <f t="shared" si="11"/>
        <v>0</v>
      </c>
      <c r="N41" s="2" t="b">
        <f t="shared" si="12"/>
        <v>0</v>
      </c>
      <c r="O41" s="3" t="b">
        <f t="shared" si="13"/>
        <v>0</v>
      </c>
      <c r="P41" s="4" t="b">
        <f t="shared" si="14"/>
        <v>1</v>
      </c>
      <c r="Q41" s="5" t="s">
        <v>27</v>
      </c>
      <c r="R41" s="9">
        <v>0.034</v>
      </c>
      <c r="S41" s="11">
        <v>231.29</v>
      </c>
      <c r="T41" s="16">
        <f t="shared" si="15"/>
        <v>15.208221460775746</v>
      </c>
      <c r="U41" s="7"/>
      <c r="V41" s="7"/>
      <c r="W41" s="7"/>
      <c r="X41" t="s">
        <v>451</v>
      </c>
      <c r="AA41">
        <f t="shared" si="7"/>
        <v>17.132787615693235</v>
      </c>
      <c r="AB41">
        <f t="shared" si="8"/>
        <v>143.66197183098592</v>
      </c>
    </row>
    <row r="42" spans="1:28" ht="12.75">
      <c r="A42" t="s">
        <v>116</v>
      </c>
      <c r="B42" t="s">
        <v>117</v>
      </c>
      <c r="C42">
        <v>2</v>
      </c>
      <c r="D42">
        <v>52</v>
      </c>
      <c r="E42">
        <v>44</v>
      </c>
      <c r="F42">
        <v>-14</v>
      </c>
      <c r="G42">
        <v>31</v>
      </c>
      <c r="H42">
        <v>55</v>
      </c>
      <c r="I42">
        <v>-8.3</v>
      </c>
      <c r="J42">
        <v>34.1</v>
      </c>
      <c r="K42">
        <f t="shared" si="9"/>
        <v>1231.7000000000003</v>
      </c>
      <c r="L42">
        <f t="shared" si="10"/>
        <v>35.09558376776201</v>
      </c>
      <c r="M42" s="1" t="b">
        <f t="shared" si="11"/>
        <v>0</v>
      </c>
      <c r="N42" s="2" t="b">
        <f t="shared" si="12"/>
        <v>1</v>
      </c>
      <c r="O42" s="3" t="b">
        <f t="shared" si="13"/>
        <v>0</v>
      </c>
      <c r="P42" s="4" t="b">
        <f t="shared" si="14"/>
        <v>0</v>
      </c>
      <c r="Q42" s="5" t="s">
        <v>27</v>
      </c>
      <c r="R42" s="9">
        <v>0.035</v>
      </c>
      <c r="S42" s="11">
        <v>239.85</v>
      </c>
      <c r="T42" s="16">
        <f t="shared" si="15"/>
        <v>15.487091398968367</v>
      </c>
      <c r="U42" s="7"/>
      <c r="V42" s="7"/>
      <c r="W42" s="7"/>
      <c r="X42" t="s">
        <v>9</v>
      </c>
      <c r="AA42">
        <f t="shared" si="7"/>
        <v>25.120529113769937</v>
      </c>
      <c r="AB42">
        <f t="shared" si="8"/>
        <v>147.887323943662</v>
      </c>
    </row>
    <row r="43" spans="1:28" ht="12.75">
      <c r="A43" t="s">
        <v>634</v>
      </c>
      <c r="B43" t="s">
        <v>635</v>
      </c>
      <c r="C43">
        <v>14</v>
      </c>
      <c r="D43">
        <v>37</v>
      </c>
      <c r="E43">
        <v>50</v>
      </c>
      <c r="F43" t="s">
        <v>2</v>
      </c>
      <c r="G43">
        <v>29</v>
      </c>
      <c r="H43">
        <v>2</v>
      </c>
      <c r="I43">
        <v>3</v>
      </c>
      <c r="J43">
        <v>5.8</v>
      </c>
      <c r="K43">
        <f t="shared" si="9"/>
        <v>42.64</v>
      </c>
      <c r="L43">
        <f t="shared" si="10"/>
        <v>6.529931086925803</v>
      </c>
      <c r="M43" s="1" t="b">
        <f t="shared" si="11"/>
        <v>0</v>
      </c>
      <c r="N43" s="2" t="b">
        <f t="shared" si="12"/>
        <v>0</v>
      </c>
      <c r="O43" s="3" t="b">
        <f t="shared" si="13"/>
        <v>0</v>
      </c>
      <c r="P43" s="4" t="b">
        <f t="shared" si="14"/>
        <v>1</v>
      </c>
      <c r="Q43" s="5" t="s">
        <v>27</v>
      </c>
      <c r="R43" s="9">
        <v>0.035</v>
      </c>
      <c r="S43" s="11">
        <v>257.33</v>
      </c>
      <c r="T43" s="16">
        <f t="shared" si="15"/>
        <v>16.041508657230466</v>
      </c>
      <c r="U43" s="7"/>
      <c r="V43" s="7"/>
      <c r="W43" s="7"/>
      <c r="X43" t="s">
        <v>451</v>
      </c>
      <c r="AA43">
        <f t="shared" si="7"/>
        <v>4.673959124472808</v>
      </c>
      <c r="AB43">
        <f t="shared" si="8"/>
        <v>147.887323943662</v>
      </c>
    </row>
    <row r="44" spans="1:28" ht="12.75">
      <c r="A44" t="s">
        <v>636</v>
      </c>
      <c r="B44" t="s">
        <v>637</v>
      </c>
      <c r="C44">
        <v>8</v>
      </c>
      <c r="D44">
        <v>54</v>
      </c>
      <c r="E44">
        <v>5</v>
      </c>
      <c r="F44">
        <v>-7</v>
      </c>
      <c r="G44">
        <v>11</v>
      </c>
      <c r="H44">
        <v>0</v>
      </c>
      <c r="I44">
        <v>-21.5</v>
      </c>
      <c r="J44">
        <v>19.5</v>
      </c>
      <c r="K44">
        <f t="shared" si="9"/>
        <v>842.5</v>
      </c>
      <c r="L44">
        <f t="shared" si="10"/>
        <v>29.025850547399983</v>
      </c>
      <c r="M44" s="1" t="b">
        <f t="shared" si="11"/>
        <v>0</v>
      </c>
      <c r="N44" s="2" t="b">
        <f t="shared" si="12"/>
        <v>1</v>
      </c>
      <c r="O44" s="3" t="b">
        <f t="shared" si="13"/>
        <v>0</v>
      </c>
      <c r="P44" s="4" t="b">
        <f t="shared" si="14"/>
        <v>0</v>
      </c>
      <c r="Q44" s="5" t="s">
        <v>27</v>
      </c>
      <c r="R44" s="9">
        <v>0.035</v>
      </c>
      <c r="S44" s="11">
        <v>260</v>
      </c>
      <c r="T44" s="16">
        <f t="shared" si="15"/>
        <v>16.1245154965971</v>
      </c>
      <c r="U44" s="7"/>
      <c r="V44" s="7"/>
      <c r="W44" s="7"/>
      <c r="X44" t="s">
        <v>451</v>
      </c>
      <c r="AA44">
        <f t="shared" si="7"/>
        <v>20.775967955195316</v>
      </c>
      <c r="AB44">
        <f t="shared" si="8"/>
        <v>147.887323943662</v>
      </c>
    </row>
    <row r="45" spans="1:28" ht="12.75">
      <c r="A45" t="s">
        <v>638</v>
      </c>
      <c r="B45" t="s">
        <v>639</v>
      </c>
      <c r="C45">
        <v>13</v>
      </c>
      <c r="D45">
        <v>0</v>
      </c>
      <c r="E45">
        <v>59</v>
      </c>
      <c r="F45" t="s">
        <v>2</v>
      </c>
      <c r="G45">
        <v>51</v>
      </c>
      <c r="H45">
        <v>25</v>
      </c>
      <c r="I45">
        <v>-7.7</v>
      </c>
      <c r="J45">
        <v>-0.9</v>
      </c>
      <c r="K45">
        <f t="shared" si="9"/>
        <v>60.10000000000001</v>
      </c>
      <c r="L45">
        <f t="shared" si="10"/>
        <v>7.752418977325723</v>
      </c>
      <c r="M45" s="1" t="b">
        <f t="shared" si="11"/>
        <v>1</v>
      </c>
      <c r="N45" s="2" t="b">
        <f t="shared" si="12"/>
        <v>0</v>
      </c>
      <c r="O45" s="3" t="b">
        <f t="shared" si="13"/>
        <v>0</v>
      </c>
      <c r="P45" s="4" t="b">
        <f t="shared" si="14"/>
        <v>0</v>
      </c>
      <c r="Q45" s="5" t="s">
        <v>27</v>
      </c>
      <c r="R45" s="9">
        <v>0.035</v>
      </c>
      <c r="S45" s="11">
        <v>263.25</v>
      </c>
      <c r="T45" s="16">
        <f t="shared" si="15"/>
        <v>16.224980739587952</v>
      </c>
      <c r="U45" s="7"/>
      <c r="V45" s="7"/>
      <c r="W45" s="7"/>
      <c r="X45" t="s">
        <v>451</v>
      </c>
      <c r="AA45">
        <f t="shared" si="7"/>
        <v>5.548984963770328</v>
      </c>
      <c r="AB45">
        <f t="shared" si="8"/>
        <v>147.887323943662</v>
      </c>
    </row>
    <row r="46" spans="1:28" ht="12.75">
      <c r="A46" t="s">
        <v>640</v>
      </c>
      <c r="B46" t="s">
        <v>81</v>
      </c>
      <c r="C46">
        <v>20</v>
      </c>
      <c r="D46">
        <v>8</v>
      </c>
      <c r="E46">
        <v>22</v>
      </c>
      <c r="F46">
        <v>-17</v>
      </c>
      <c r="G46">
        <v>36</v>
      </c>
      <c r="H46">
        <v>31</v>
      </c>
      <c r="I46">
        <v>7.4</v>
      </c>
      <c r="J46">
        <v>2.2</v>
      </c>
      <c r="K46">
        <f t="shared" si="9"/>
        <v>59.60000000000001</v>
      </c>
      <c r="L46">
        <f t="shared" si="10"/>
        <v>7.720103626247513</v>
      </c>
      <c r="M46" s="1" t="b">
        <f t="shared" si="11"/>
        <v>0</v>
      </c>
      <c r="N46" s="2" t="b">
        <f t="shared" si="12"/>
        <v>0</v>
      </c>
      <c r="O46" s="3" t="b">
        <f t="shared" si="13"/>
        <v>0</v>
      </c>
      <c r="P46" s="4" t="b">
        <f t="shared" si="14"/>
        <v>1</v>
      </c>
      <c r="Q46" s="5" t="s">
        <v>12</v>
      </c>
      <c r="R46" s="9">
        <v>0.035</v>
      </c>
      <c r="S46" s="11">
        <v>349</v>
      </c>
      <c r="T46" s="16">
        <f t="shared" si="15"/>
        <v>18.681541692269406</v>
      </c>
      <c r="U46" s="7"/>
      <c r="V46" s="7"/>
      <c r="W46" s="7"/>
      <c r="X46" t="s">
        <v>451</v>
      </c>
      <c r="AA46">
        <f t="shared" si="7"/>
        <v>5.525854454730967</v>
      </c>
      <c r="AB46">
        <f t="shared" si="8"/>
        <v>147.887323943662</v>
      </c>
    </row>
    <row r="47" spans="1:28" ht="12.75">
      <c r="A47" t="s">
        <v>194</v>
      </c>
      <c r="B47" t="s">
        <v>195</v>
      </c>
      <c r="C47">
        <v>9</v>
      </c>
      <c r="D47">
        <v>21</v>
      </c>
      <c r="E47">
        <v>52</v>
      </c>
      <c r="F47" t="s">
        <v>2</v>
      </c>
      <c r="G47">
        <v>0</v>
      </c>
      <c r="H47">
        <v>7</v>
      </c>
      <c r="I47">
        <v>91</v>
      </c>
      <c r="J47">
        <v>100</v>
      </c>
      <c r="K47">
        <f t="shared" si="9"/>
        <v>18281</v>
      </c>
      <c r="L47">
        <f t="shared" si="10"/>
        <v>135.20724832641184</v>
      </c>
      <c r="M47" s="1" t="b">
        <f t="shared" si="11"/>
        <v>0</v>
      </c>
      <c r="N47" s="2" t="b">
        <f t="shared" si="12"/>
        <v>0</v>
      </c>
      <c r="O47" s="3" t="b">
        <f t="shared" si="13"/>
        <v>0</v>
      </c>
      <c r="P47" s="4" t="b">
        <f t="shared" si="14"/>
        <v>1</v>
      </c>
      <c r="Q47" s="5" t="s">
        <v>36</v>
      </c>
      <c r="R47" s="9">
        <v>0.036</v>
      </c>
      <c r="S47" s="11">
        <v>379.49</v>
      </c>
      <c r="T47" s="16">
        <f t="shared" si="15"/>
        <v>19.480503073586164</v>
      </c>
      <c r="U47" s="7"/>
      <c r="V47" s="7"/>
      <c r="W47" s="7"/>
      <c r="X47" t="s">
        <v>196</v>
      </c>
      <c r="AA47">
        <f t="shared" si="7"/>
        <v>99.54300400729858</v>
      </c>
      <c r="AB47">
        <f t="shared" si="8"/>
        <v>152.11267605633802</v>
      </c>
    </row>
    <row r="48" spans="1:28" ht="12.75">
      <c r="A48" t="s">
        <v>292</v>
      </c>
      <c r="B48" t="s">
        <v>293</v>
      </c>
      <c r="C48">
        <v>14</v>
      </c>
      <c r="D48">
        <v>23</v>
      </c>
      <c r="E48">
        <v>40</v>
      </c>
      <c r="F48">
        <v>-19</v>
      </c>
      <c r="G48">
        <v>26</v>
      </c>
      <c r="H48">
        <v>50</v>
      </c>
      <c r="I48">
        <v>-11.8</v>
      </c>
      <c r="J48">
        <v>15.5</v>
      </c>
      <c r="K48">
        <f t="shared" si="9"/>
        <v>379.49</v>
      </c>
      <c r="L48">
        <f t="shared" si="10"/>
        <v>19.480503073586164</v>
      </c>
      <c r="M48" s="1" t="b">
        <f t="shared" si="11"/>
        <v>0</v>
      </c>
      <c r="N48" s="2" t="b">
        <f t="shared" si="12"/>
        <v>1</v>
      </c>
      <c r="O48" s="3" t="b">
        <f t="shared" si="13"/>
        <v>0</v>
      </c>
      <c r="P48" s="4" t="b">
        <f t="shared" si="14"/>
        <v>0</v>
      </c>
      <c r="Q48" s="5" t="s">
        <v>27</v>
      </c>
      <c r="R48" s="9">
        <v>0.036</v>
      </c>
      <c r="S48" s="11">
        <v>389.96</v>
      </c>
      <c r="T48" s="16">
        <f t="shared" si="15"/>
        <v>19.74740489279541</v>
      </c>
      <c r="U48" s="7"/>
      <c r="V48" s="7"/>
      <c r="W48" s="7"/>
      <c r="X48" t="s">
        <v>210</v>
      </c>
      <c r="AA48">
        <f t="shared" si="7"/>
        <v>14.342040234683038</v>
      </c>
      <c r="AB48">
        <f t="shared" si="8"/>
        <v>152.11267605633802</v>
      </c>
    </row>
    <row r="49" spans="1:28" ht="12.75">
      <c r="A49" t="s">
        <v>443</v>
      </c>
      <c r="B49" t="s">
        <v>444</v>
      </c>
      <c r="C49">
        <v>14</v>
      </c>
      <c r="D49">
        <v>34</v>
      </c>
      <c r="E49">
        <v>52</v>
      </c>
      <c r="F49" t="s">
        <v>2</v>
      </c>
      <c r="G49">
        <v>39</v>
      </c>
      <c r="H49">
        <v>53</v>
      </c>
      <c r="I49">
        <v>9.3</v>
      </c>
      <c r="J49">
        <v>8</v>
      </c>
      <c r="K49">
        <f t="shared" si="9"/>
        <v>150.49</v>
      </c>
      <c r="L49">
        <f t="shared" si="10"/>
        <v>12.267436570041845</v>
      </c>
      <c r="M49" s="1" t="b">
        <f t="shared" si="11"/>
        <v>0</v>
      </c>
      <c r="N49" s="2" t="b">
        <f t="shared" si="12"/>
        <v>0</v>
      </c>
      <c r="O49" s="3" t="b">
        <f t="shared" si="13"/>
        <v>0</v>
      </c>
      <c r="P49" s="4" t="b">
        <f t="shared" si="14"/>
        <v>1</v>
      </c>
      <c r="Q49" s="5" t="s">
        <v>27</v>
      </c>
      <c r="R49" s="9">
        <v>0.036</v>
      </c>
      <c r="S49" s="11">
        <v>429.73</v>
      </c>
      <c r="T49" s="16">
        <f t="shared" si="15"/>
        <v>20.729930052945186</v>
      </c>
      <c r="U49" s="7"/>
      <c r="V49" s="7"/>
      <c r="W49" s="7"/>
      <c r="X49" t="s">
        <v>438</v>
      </c>
      <c r="Y49" t="s">
        <v>445</v>
      </c>
      <c r="AA49">
        <f t="shared" si="7"/>
        <v>9.031597808298974</v>
      </c>
      <c r="AB49">
        <f t="shared" si="8"/>
        <v>152.11267605633802</v>
      </c>
    </row>
    <row r="50" spans="1:28" ht="12.75">
      <c r="A50" t="s">
        <v>641</v>
      </c>
      <c r="B50" t="s">
        <v>81</v>
      </c>
      <c r="C50">
        <v>17</v>
      </c>
      <c r="D50">
        <v>18</v>
      </c>
      <c r="E50">
        <v>33</v>
      </c>
      <c r="F50" t="s">
        <v>2</v>
      </c>
      <c r="G50">
        <v>40</v>
      </c>
      <c r="H50">
        <v>1</v>
      </c>
      <c r="I50">
        <v>-5.1</v>
      </c>
      <c r="J50">
        <v>-3.6</v>
      </c>
      <c r="K50">
        <f t="shared" si="9"/>
        <v>38.97</v>
      </c>
      <c r="L50">
        <f t="shared" si="10"/>
        <v>6.2425956140054435</v>
      </c>
      <c r="M50" s="1" t="b">
        <f t="shared" si="11"/>
        <v>1</v>
      </c>
      <c r="N50" s="2" t="b">
        <f t="shared" si="12"/>
        <v>0</v>
      </c>
      <c r="O50" s="3" t="b">
        <f t="shared" si="13"/>
        <v>0</v>
      </c>
      <c r="P50" s="4" t="b">
        <f t="shared" si="14"/>
        <v>0</v>
      </c>
      <c r="Q50" s="5" t="s">
        <v>27</v>
      </c>
      <c r="R50" s="9">
        <v>0.036</v>
      </c>
      <c r="S50" s="11">
        <v>520</v>
      </c>
      <c r="T50" s="16">
        <f t="shared" si="15"/>
        <v>22.80350850198276</v>
      </c>
      <c r="U50" s="7"/>
      <c r="V50" s="7"/>
      <c r="W50" s="7"/>
      <c r="X50" t="s">
        <v>451</v>
      </c>
      <c r="AA50">
        <f t="shared" si="7"/>
        <v>4.595957154018204</v>
      </c>
      <c r="AB50">
        <f t="shared" si="8"/>
        <v>152.11267605633802</v>
      </c>
    </row>
    <row r="51" spans="1:28" ht="12.75">
      <c r="A51" t="s">
        <v>118</v>
      </c>
      <c r="B51" t="s">
        <v>119</v>
      </c>
      <c r="C51">
        <v>12</v>
      </c>
      <c r="D51">
        <v>4</v>
      </c>
      <c r="E51">
        <v>7</v>
      </c>
      <c r="F51" t="s">
        <v>2</v>
      </c>
      <c r="G51">
        <v>30</v>
      </c>
      <c r="H51">
        <v>1</v>
      </c>
      <c r="I51">
        <v>-20</v>
      </c>
      <c r="J51">
        <v>33</v>
      </c>
      <c r="K51">
        <f t="shared" si="9"/>
        <v>1489</v>
      </c>
      <c r="L51">
        <f t="shared" si="10"/>
        <v>38.58756276314948</v>
      </c>
      <c r="M51" s="1" t="b">
        <f t="shared" si="11"/>
        <v>0</v>
      </c>
      <c r="N51" s="2" t="b">
        <f t="shared" si="12"/>
        <v>1</v>
      </c>
      <c r="O51" s="3" t="b">
        <f t="shared" si="13"/>
        <v>0</v>
      </c>
      <c r="P51" s="4" t="b">
        <f t="shared" si="14"/>
        <v>0</v>
      </c>
      <c r="Q51" s="5" t="s">
        <v>120</v>
      </c>
      <c r="R51" s="9">
        <v>0.037</v>
      </c>
      <c r="S51" s="11">
        <v>585.65</v>
      </c>
      <c r="T51" s="16">
        <f t="shared" si="15"/>
        <v>24.200206610688266</v>
      </c>
      <c r="U51" s="7"/>
      <c r="V51" s="7"/>
      <c r="W51" s="7"/>
      <c r="X51" t="s">
        <v>9</v>
      </c>
      <c r="AA51">
        <f t="shared" si="7"/>
        <v>29.198284815316093</v>
      </c>
      <c r="AB51">
        <f t="shared" si="8"/>
        <v>156.33802816901408</v>
      </c>
    </row>
    <row r="52" spans="1:28" ht="12.75">
      <c r="A52" t="s">
        <v>642</v>
      </c>
      <c r="B52" t="s">
        <v>643</v>
      </c>
      <c r="C52">
        <v>13</v>
      </c>
      <c r="D52">
        <v>27</v>
      </c>
      <c r="E52">
        <v>54</v>
      </c>
      <c r="F52" t="s">
        <v>2</v>
      </c>
      <c r="G52">
        <v>30</v>
      </c>
      <c r="H52">
        <v>29</v>
      </c>
      <c r="I52">
        <v>0.1</v>
      </c>
      <c r="J52">
        <v>-4.2</v>
      </c>
      <c r="K52">
        <f t="shared" si="9"/>
        <v>17.650000000000002</v>
      </c>
      <c r="L52">
        <f t="shared" si="10"/>
        <v>4.201190307520001</v>
      </c>
      <c r="M52" s="1" t="b">
        <f t="shared" si="11"/>
        <v>0</v>
      </c>
      <c r="N52" s="2" t="b">
        <f t="shared" si="12"/>
        <v>0</v>
      </c>
      <c r="O52" s="3" t="b">
        <f t="shared" si="13"/>
        <v>1</v>
      </c>
      <c r="P52" s="4" t="b">
        <f t="shared" si="14"/>
        <v>0</v>
      </c>
      <c r="Q52" s="5" t="s">
        <v>27</v>
      </c>
      <c r="R52" s="9">
        <v>0.037</v>
      </c>
      <c r="S52" s="11">
        <v>607.13</v>
      </c>
      <c r="T52" s="16">
        <f t="shared" si="15"/>
        <v>24.64000811688178</v>
      </c>
      <c r="U52" s="7"/>
      <c r="V52" s="7"/>
      <c r="W52" s="7"/>
      <c r="X52" t="s">
        <v>451</v>
      </c>
      <c r="AA52">
        <f t="shared" si="7"/>
        <v>3.178940113819782</v>
      </c>
      <c r="AB52">
        <f t="shared" si="8"/>
        <v>156.33802816901408</v>
      </c>
    </row>
    <row r="53" spans="1:28" ht="12.75">
      <c r="A53" t="s">
        <v>121</v>
      </c>
      <c r="B53" t="s">
        <v>122</v>
      </c>
      <c r="C53">
        <v>0</v>
      </c>
      <c r="D53">
        <v>6</v>
      </c>
      <c r="E53">
        <v>14</v>
      </c>
      <c r="F53" t="s">
        <v>2</v>
      </c>
      <c r="G53">
        <v>53</v>
      </c>
      <c r="H53">
        <v>18</v>
      </c>
      <c r="I53">
        <v>-0.8</v>
      </c>
      <c r="J53">
        <v>7.1</v>
      </c>
      <c r="K53">
        <f t="shared" si="9"/>
        <v>51.05</v>
      </c>
      <c r="L53">
        <f t="shared" si="10"/>
        <v>7.1449282711585</v>
      </c>
      <c r="M53" s="1" t="b">
        <f t="shared" si="11"/>
        <v>0</v>
      </c>
      <c r="N53" s="2" t="b">
        <f t="shared" si="12"/>
        <v>1</v>
      </c>
      <c r="O53" s="3" t="b">
        <f t="shared" si="13"/>
        <v>0</v>
      </c>
      <c r="P53" s="4" t="b">
        <f t="shared" si="14"/>
        <v>0</v>
      </c>
      <c r="Q53" s="5" t="s">
        <v>27</v>
      </c>
      <c r="R53" s="9">
        <v>0.038</v>
      </c>
      <c r="S53" s="11">
        <v>633.37</v>
      </c>
      <c r="T53" s="16">
        <f t="shared" si="15"/>
        <v>25.16684326648855</v>
      </c>
      <c r="U53" s="7"/>
      <c r="V53" s="7"/>
      <c r="W53" s="7"/>
      <c r="X53" t="s">
        <v>9</v>
      </c>
      <c r="AA53">
        <f t="shared" si="7"/>
        <v>5.552514961823118</v>
      </c>
      <c r="AB53">
        <f t="shared" si="8"/>
        <v>160.56338028169014</v>
      </c>
    </row>
    <row r="54" spans="1:28" ht="12.75">
      <c r="A54" t="s">
        <v>644</v>
      </c>
      <c r="B54" t="s">
        <v>81</v>
      </c>
      <c r="C54">
        <v>13</v>
      </c>
      <c r="D54">
        <v>41</v>
      </c>
      <c r="E54">
        <v>19</v>
      </c>
      <c r="F54" t="s">
        <v>2</v>
      </c>
      <c r="G54">
        <v>40</v>
      </c>
      <c r="H54">
        <v>37</v>
      </c>
      <c r="I54">
        <v>-3.3</v>
      </c>
      <c r="J54">
        <v>1.1</v>
      </c>
      <c r="K54">
        <f t="shared" si="9"/>
        <v>12.1</v>
      </c>
      <c r="L54">
        <f t="shared" si="10"/>
        <v>3.478505426185217</v>
      </c>
      <c r="M54" s="1" t="b">
        <f t="shared" si="11"/>
        <v>0</v>
      </c>
      <c r="N54" s="2" t="b">
        <f t="shared" si="12"/>
        <v>1</v>
      </c>
      <c r="O54" s="3" t="b">
        <f t="shared" si="13"/>
        <v>0</v>
      </c>
      <c r="P54" s="4" t="b">
        <f t="shared" si="14"/>
        <v>0</v>
      </c>
      <c r="Q54" s="5" t="s">
        <v>27</v>
      </c>
      <c r="R54" s="9">
        <v>0.039</v>
      </c>
      <c r="S54" s="11">
        <v>680.65</v>
      </c>
      <c r="T54" s="16">
        <f t="shared" si="15"/>
        <v>26.089269824968273</v>
      </c>
      <c r="U54" s="7"/>
      <c r="V54" s="7"/>
      <c r="W54" s="7"/>
      <c r="X54" t="s">
        <v>451</v>
      </c>
      <c r="AA54">
        <f t="shared" si="7"/>
        <v>2.7743775390706547</v>
      </c>
      <c r="AB54">
        <f t="shared" si="8"/>
        <v>164.7887323943662</v>
      </c>
    </row>
    <row r="55" spans="1:28" ht="12.75">
      <c r="A55" t="s">
        <v>645</v>
      </c>
      <c r="B55" t="s">
        <v>646</v>
      </c>
      <c r="C55">
        <v>17</v>
      </c>
      <c r="D55">
        <v>44</v>
      </c>
      <c r="E55">
        <v>8</v>
      </c>
      <c r="F55" t="s">
        <v>2</v>
      </c>
      <c r="G55">
        <v>52</v>
      </c>
      <c r="H55">
        <v>52</v>
      </c>
      <c r="I55">
        <v>48.9</v>
      </c>
      <c r="J55">
        <v>9.5</v>
      </c>
      <c r="K55">
        <f t="shared" si="9"/>
        <v>2481.46</v>
      </c>
      <c r="L55">
        <f t="shared" si="10"/>
        <v>49.81425498790482</v>
      </c>
      <c r="M55" s="1" t="b">
        <f t="shared" si="11"/>
        <v>0</v>
      </c>
      <c r="N55" s="2" t="b">
        <f t="shared" si="12"/>
        <v>0</v>
      </c>
      <c r="O55" s="3" t="b">
        <f t="shared" si="13"/>
        <v>0</v>
      </c>
      <c r="P55" s="4" t="b">
        <f t="shared" si="14"/>
        <v>1</v>
      </c>
      <c r="Q55" s="5" t="s">
        <v>27</v>
      </c>
      <c r="R55" s="9">
        <v>0.04</v>
      </c>
      <c r="S55" s="11">
        <v>713.96</v>
      </c>
      <c r="T55" s="16">
        <f t="shared" si="15"/>
        <v>26.720029940102986</v>
      </c>
      <c r="U55" s="7"/>
      <c r="V55" s="7"/>
      <c r="W55" s="7"/>
      <c r="X55" t="s">
        <v>451</v>
      </c>
      <c r="AA55">
        <f t="shared" si="7"/>
        <v>40.7494637985565</v>
      </c>
      <c r="AB55">
        <f t="shared" si="8"/>
        <v>169.01408450704224</v>
      </c>
    </row>
    <row r="56" spans="1:28" ht="12.75">
      <c r="A56" t="s">
        <v>294</v>
      </c>
      <c r="B56" t="s">
        <v>81</v>
      </c>
      <c r="C56">
        <v>14</v>
      </c>
      <c r="D56">
        <v>50</v>
      </c>
      <c r="E56">
        <v>55</v>
      </c>
      <c r="F56" t="s">
        <v>2</v>
      </c>
      <c r="G56">
        <v>13</v>
      </c>
      <c r="H56">
        <v>13</v>
      </c>
      <c r="I56">
        <v>7.5</v>
      </c>
      <c r="J56">
        <v>1.2</v>
      </c>
      <c r="K56">
        <f t="shared" si="9"/>
        <v>57.69</v>
      </c>
      <c r="L56">
        <f t="shared" si="10"/>
        <v>7.595393340703297</v>
      </c>
      <c r="M56" s="1" t="b">
        <f t="shared" si="11"/>
        <v>0</v>
      </c>
      <c r="N56" s="2" t="b">
        <f t="shared" si="12"/>
        <v>0</v>
      </c>
      <c r="O56" s="3" t="b">
        <f t="shared" si="13"/>
        <v>0</v>
      </c>
      <c r="P56" s="4" t="b">
        <f t="shared" si="14"/>
        <v>1</v>
      </c>
      <c r="Q56" s="5" t="s">
        <v>8</v>
      </c>
      <c r="R56" s="9">
        <v>0.042</v>
      </c>
      <c r="S56" s="11">
        <v>752.05</v>
      </c>
      <c r="T56" s="16">
        <f t="shared" si="15"/>
        <v>27.42353004264768</v>
      </c>
      <c r="U56" s="7"/>
      <c r="V56" s="7"/>
      <c r="W56" s="7"/>
      <c r="X56" t="s">
        <v>210</v>
      </c>
      <c r="AA56">
        <f t="shared" si="7"/>
        <v>6.523907992809153</v>
      </c>
      <c r="AB56">
        <f t="shared" si="8"/>
        <v>177.46478873239437</v>
      </c>
    </row>
    <row r="57" spans="1:28" ht="12.75">
      <c r="A57" t="s">
        <v>123</v>
      </c>
      <c r="B57" t="s">
        <v>124</v>
      </c>
      <c r="C57">
        <v>2</v>
      </c>
      <c r="D57">
        <v>8</v>
      </c>
      <c r="E57">
        <v>21</v>
      </c>
      <c r="F57" t="s">
        <v>2</v>
      </c>
      <c r="G57">
        <v>11</v>
      </c>
      <c r="H57">
        <v>1</v>
      </c>
      <c r="I57">
        <v>-2.2</v>
      </c>
      <c r="J57">
        <v>-11.4</v>
      </c>
      <c r="K57">
        <f t="shared" si="9"/>
        <v>134.8</v>
      </c>
      <c r="L57">
        <f t="shared" si="10"/>
        <v>11.610340218959994</v>
      </c>
      <c r="M57" s="1" t="b">
        <f t="shared" si="11"/>
        <v>1</v>
      </c>
      <c r="N57" s="2" t="b">
        <f t="shared" si="12"/>
        <v>0</v>
      </c>
      <c r="O57" s="3" t="b">
        <f t="shared" si="13"/>
        <v>0</v>
      </c>
      <c r="P57" s="4" t="b">
        <f t="shared" si="14"/>
        <v>0</v>
      </c>
      <c r="Q57" s="5" t="s">
        <v>8</v>
      </c>
      <c r="R57" s="9">
        <v>0.043</v>
      </c>
      <c r="S57" s="11">
        <v>842.5</v>
      </c>
      <c r="T57" s="16">
        <f t="shared" si="15"/>
        <v>29.025850547399983</v>
      </c>
      <c r="U57" s="7"/>
      <c r="V57" s="7"/>
      <c r="W57" s="7"/>
      <c r="X57" t="s">
        <v>9</v>
      </c>
      <c r="AA57">
        <f t="shared" si="7"/>
        <v>10.209904252267409</v>
      </c>
      <c r="AB57">
        <f t="shared" si="8"/>
        <v>181.6901408450704</v>
      </c>
    </row>
    <row r="58" spans="1:28" ht="12.75">
      <c r="A58" t="s">
        <v>647</v>
      </c>
      <c r="B58" t="s">
        <v>648</v>
      </c>
      <c r="C58">
        <v>23</v>
      </c>
      <c r="D58">
        <v>10</v>
      </c>
      <c r="E58">
        <v>43</v>
      </c>
      <c r="F58" t="s">
        <v>2</v>
      </c>
      <c r="G58">
        <v>34</v>
      </c>
      <c r="H58">
        <v>10</v>
      </c>
      <c r="I58">
        <v>6.4</v>
      </c>
      <c r="J58">
        <v>-14.8</v>
      </c>
      <c r="K58">
        <f t="shared" si="9"/>
        <v>260</v>
      </c>
      <c r="L58">
        <f t="shared" si="10"/>
        <v>16.1245154965971</v>
      </c>
      <c r="M58" s="1" t="b">
        <f t="shared" si="11"/>
        <v>0</v>
      </c>
      <c r="N58" s="2" t="b">
        <f t="shared" si="12"/>
        <v>0</v>
      </c>
      <c r="O58" s="3" t="b">
        <f t="shared" si="13"/>
        <v>1</v>
      </c>
      <c r="P58" s="4" t="b">
        <f t="shared" si="14"/>
        <v>0</v>
      </c>
      <c r="Q58" s="5" t="s">
        <v>27</v>
      </c>
      <c r="R58" s="9">
        <v>0.044</v>
      </c>
      <c r="S58" s="11">
        <v>878.8</v>
      </c>
      <c r="T58" s="16">
        <f t="shared" si="15"/>
        <v>29.644561052577586</v>
      </c>
      <c r="U58" s="7"/>
      <c r="V58" s="7"/>
      <c r="W58" s="7"/>
      <c r="X58" t="s">
        <v>451</v>
      </c>
      <c r="AA58">
        <f t="shared" si="7"/>
        <v>14.50933867671261</v>
      </c>
      <c r="AB58">
        <f t="shared" si="8"/>
        <v>185.91549295774647</v>
      </c>
    </row>
    <row r="59" spans="1:28" ht="12.75">
      <c r="A59" t="s">
        <v>649</v>
      </c>
      <c r="B59" t="s">
        <v>650</v>
      </c>
      <c r="C59">
        <v>12</v>
      </c>
      <c r="D59">
        <v>34</v>
      </c>
      <c r="E59">
        <v>56</v>
      </c>
      <c r="F59" t="s">
        <v>2</v>
      </c>
      <c r="G59">
        <v>34</v>
      </c>
      <c r="H59">
        <v>8</v>
      </c>
      <c r="I59">
        <v>11.2</v>
      </c>
      <c r="J59">
        <v>0.5</v>
      </c>
      <c r="K59">
        <f t="shared" si="9"/>
        <v>125.68999999999998</v>
      </c>
      <c r="L59">
        <f t="shared" si="10"/>
        <v>11.211155159036913</v>
      </c>
      <c r="M59" s="1" t="b">
        <f t="shared" si="11"/>
        <v>0</v>
      </c>
      <c r="N59" s="2" t="b">
        <f t="shared" si="12"/>
        <v>0</v>
      </c>
      <c r="O59" s="3" t="b">
        <f t="shared" si="13"/>
        <v>0</v>
      </c>
      <c r="P59" s="4" t="b">
        <f t="shared" si="14"/>
        <v>1</v>
      </c>
      <c r="Q59" s="5" t="s">
        <v>8</v>
      </c>
      <c r="R59" s="9">
        <v>0.045</v>
      </c>
      <c r="S59" s="11">
        <v>896.68</v>
      </c>
      <c r="T59" s="16">
        <f t="shared" si="15"/>
        <v>29.944615542698156</v>
      </c>
      <c r="U59" s="7"/>
      <c r="V59" s="7"/>
      <c r="W59" s="7"/>
      <c r="X59" t="s">
        <v>451</v>
      </c>
      <c r="AA59">
        <f t="shared" si="7"/>
        <v>10.317420818189744</v>
      </c>
      <c r="AB59">
        <f t="shared" si="8"/>
        <v>190.14084507042253</v>
      </c>
    </row>
    <row r="60" spans="1:28" ht="12.75">
      <c r="A60" t="s">
        <v>651</v>
      </c>
      <c r="B60" t="s">
        <v>652</v>
      </c>
      <c r="C60">
        <v>2</v>
      </c>
      <c r="D60">
        <v>12</v>
      </c>
      <c r="E60">
        <v>0</v>
      </c>
      <c r="F60" t="s">
        <v>2</v>
      </c>
      <c r="G60">
        <v>32</v>
      </c>
      <c r="H60">
        <v>44</v>
      </c>
      <c r="I60">
        <v>5.5</v>
      </c>
      <c r="J60">
        <v>-5.1</v>
      </c>
      <c r="K60">
        <f t="shared" si="9"/>
        <v>56.26</v>
      </c>
      <c r="L60">
        <f t="shared" si="10"/>
        <v>7.500666637039671</v>
      </c>
      <c r="M60" s="1" t="b">
        <f t="shared" si="11"/>
        <v>0</v>
      </c>
      <c r="N60" s="2" t="b">
        <f t="shared" si="12"/>
        <v>0</v>
      </c>
      <c r="O60" s="3" t="b">
        <f t="shared" si="13"/>
        <v>1</v>
      </c>
      <c r="P60" s="4" t="b">
        <f t="shared" si="14"/>
        <v>0</v>
      </c>
      <c r="Q60" s="5" t="s">
        <v>340</v>
      </c>
      <c r="R60" s="9">
        <v>0.045</v>
      </c>
      <c r="S60" s="11">
        <v>1078.4</v>
      </c>
      <c r="T60" s="16">
        <f t="shared" si="15"/>
        <v>32.83900120283807</v>
      </c>
      <c r="U60" s="7"/>
      <c r="V60" s="7"/>
      <c r="W60" s="7"/>
      <c r="X60" t="s">
        <v>451</v>
      </c>
      <c r="AA60">
        <f t="shared" si="7"/>
        <v>6.902726169917916</v>
      </c>
      <c r="AB60">
        <f t="shared" si="8"/>
        <v>190.14084507042253</v>
      </c>
    </row>
    <row r="61" spans="1:28" ht="12.75">
      <c r="A61" t="s">
        <v>653</v>
      </c>
      <c r="B61" t="s">
        <v>654</v>
      </c>
      <c r="C61">
        <v>12</v>
      </c>
      <c r="D61">
        <v>43</v>
      </c>
      <c r="E61">
        <v>12</v>
      </c>
      <c r="F61">
        <v>-2</v>
      </c>
      <c r="G61">
        <v>30</v>
      </c>
      <c r="H61">
        <v>4</v>
      </c>
      <c r="I61">
        <v>-0.7</v>
      </c>
      <c r="J61">
        <v>4.5</v>
      </c>
      <c r="K61">
        <f t="shared" si="9"/>
        <v>20.74</v>
      </c>
      <c r="L61">
        <f t="shared" si="10"/>
        <v>4.55411901469428</v>
      </c>
      <c r="M61" s="1" t="b">
        <f t="shared" si="11"/>
        <v>0</v>
      </c>
      <c r="N61" s="2" t="b">
        <f t="shared" si="12"/>
        <v>1</v>
      </c>
      <c r="O61" s="3" t="b">
        <f t="shared" si="13"/>
        <v>0</v>
      </c>
      <c r="P61" s="4" t="b">
        <f t="shared" si="14"/>
        <v>0</v>
      </c>
      <c r="Q61" s="5" t="s">
        <v>27</v>
      </c>
      <c r="R61" s="9">
        <v>0.048</v>
      </c>
      <c r="S61" s="11">
        <v>1231.7</v>
      </c>
      <c r="T61" s="16">
        <f t="shared" si="15"/>
        <v>35.09558376776201</v>
      </c>
      <c r="U61" s="7"/>
      <c r="V61" s="7"/>
      <c r="W61" s="7"/>
      <c r="X61" t="s">
        <v>451</v>
      </c>
      <c r="AA61">
        <f t="shared" si="7"/>
        <v>4.4704771668751055</v>
      </c>
      <c r="AB61">
        <f t="shared" si="8"/>
        <v>202.81690140845072</v>
      </c>
    </row>
    <row r="62" spans="1:28" ht="12.75">
      <c r="A62" t="s">
        <v>655</v>
      </c>
      <c r="B62" t="s">
        <v>656</v>
      </c>
      <c r="C62">
        <v>1</v>
      </c>
      <c r="D62">
        <v>2</v>
      </c>
      <c r="E62">
        <v>7</v>
      </c>
      <c r="F62" t="s">
        <v>2</v>
      </c>
      <c r="G62">
        <v>56</v>
      </c>
      <c r="H62">
        <v>21</v>
      </c>
      <c r="I62">
        <v>-46</v>
      </c>
      <c r="J62">
        <v>-18</v>
      </c>
      <c r="K62">
        <f t="shared" si="9"/>
        <v>2440</v>
      </c>
      <c r="L62">
        <f t="shared" si="10"/>
        <v>49.39635614091387</v>
      </c>
      <c r="M62" s="1" t="b">
        <f t="shared" si="11"/>
        <v>1</v>
      </c>
      <c r="N62" s="2" t="b">
        <f t="shared" si="12"/>
        <v>0</v>
      </c>
      <c r="O62" s="3" t="b">
        <f t="shared" si="13"/>
        <v>0</v>
      </c>
      <c r="P62" s="4" t="b">
        <f t="shared" si="14"/>
        <v>0</v>
      </c>
      <c r="Q62" s="5" t="s">
        <v>27</v>
      </c>
      <c r="R62" s="9">
        <v>0.048</v>
      </c>
      <c r="S62" s="11">
        <v>1451.88</v>
      </c>
      <c r="T62" s="16">
        <f t="shared" si="15"/>
        <v>38.10354314233783</v>
      </c>
      <c r="U62" s="7"/>
      <c r="V62" s="7"/>
      <c r="W62" s="7"/>
      <c r="X62" t="s">
        <v>451</v>
      </c>
      <c r="AA62">
        <f t="shared" si="7"/>
        <v>48.489132923903284</v>
      </c>
      <c r="AB62">
        <f t="shared" si="8"/>
        <v>202.81690140845072</v>
      </c>
    </row>
    <row r="63" spans="1:28" ht="12.75">
      <c r="A63" t="s">
        <v>127</v>
      </c>
      <c r="B63" t="s">
        <v>128</v>
      </c>
      <c r="C63">
        <v>18</v>
      </c>
      <c r="D63">
        <v>11</v>
      </c>
      <c r="E63">
        <v>12</v>
      </c>
      <c r="F63" t="s">
        <v>2</v>
      </c>
      <c r="G63">
        <v>51</v>
      </c>
      <c r="H63">
        <v>41</v>
      </c>
      <c r="I63">
        <v>-12.2</v>
      </c>
      <c r="J63">
        <v>-20.9</v>
      </c>
      <c r="K63">
        <f t="shared" si="9"/>
        <v>585.6499999999999</v>
      </c>
      <c r="L63">
        <f t="shared" si="10"/>
        <v>24.200206610688262</v>
      </c>
      <c r="M63" s="1" t="b">
        <f t="shared" si="11"/>
        <v>1</v>
      </c>
      <c r="N63" s="2" t="b">
        <f t="shared" si="12"/>
        <v>0</v>
      </c>
      <c r="O63" s="3" t="b">
        <f t="shared" si="13"/>
        <v>0</v>
      </c>
      <c r="P63" s="4" t="b">
        <f t="shared" si="14"/>
        <v>0</v>
      </c>
      <c r="Q63" s="5" t="s">
        <v>27</v>
      </c>
      <c r="R63" s="9">
        <v>0.05</v>
      </c>
      <c r="S63" s="11">
        <v>1489</v>
      </c>
      <c r="T63" s="16">
        <f t="shared" si="15"/>
        <v>38.58756276314948</v>
      </c>
      <c r="U63" s="7"/>
      <c r="V63" s="7"/>
      <c r="W63" s="7"/>
      <c r="X63" t="s">
        <v>9</v>
      </c>
      <c r="AA63">
        <f t="shared" si="7"/>
        <v>24.745563379379828</v>
      </c>
      <c r="AB63">
        <f t="shared" si="8"/>
        <v>211.26760563380282</v>
      </c>
    </row>
    <row r="64" spans="1:28" ht="12.75">
      <c r="A64" t="s">
        <v>657</v>
      </c>
      <c r="B64" t="s">
        <v>81</v>
      </c>
      <c r="C64">
        <v>19</v>
      </c>
      <c r="D64">
        <v>52</v>
      </c>
      <c r="E64">
        <v>48</v>
      </c>
      <c r="F64">
        <v>-19</v>
      </c>
      <c r="G64">
        <v>11</v>
      </c>
      <c r="H64">
        <v>28</v>
      </c>
      <c r="I64">
        <v>-0.7</v>
      </c>
      <c r="J64">
        <v>-4.8</v>
      </c>
      <c r="K64">
        <f t="shared" si="9"/>
        <v>23.529999999999998</v>
      </c>
      <c r="L64">
        <f t="shared" si="10"/>
        <v>4.850773134253961</v>
      </c>
      <c r="M64" s="1" t="b">
        <f t="shared" si="11"/>
        <v>1</v>
      </c>
      <c r="N64" s="2" t="b">
        <f t="shared" si="12"/>
        <v>0</v>
      </c>
      <c r="O64" s="3" t="b">
        <f t="shared" si="13"/>
        <v>0</v>
      </c>
      <c r="P64" s="4" t="b">
        <f t="shared" si="14"/>
        <v>0</v>
      </c>
      <c r="Q64" s="5" t="s">
        <v>75</v>
      </c>
      <c r="R64" s="9">
        <v>0.051</v>
      </c>
      <c r="S64" s="11">
        <v>1553</v>
      </c>
      <c r="T64" s="16">
        <f t="shared" si="15"/>
        <v>39.408120990476064</v>
      </c>
      <c r="U64" s="7"/>
      <c r="V64" s="7"/>
      <c r="W64" s="7"/>
      <c r="X64" t="s">
        <v>451</v>
      </c>
      <c r="AA64">
        <f t="shared" si="7"/>
        <v>5.0592880582785105</v>
      </c>
      <c r="AB64">
        <f t="shared" si="8"/>
        <v>215.49295774647885</v>
      </c>
    </row>
    <row r="65" spans="1:28" ht="12.75">
      <c r="A65" t="s">
        <v>658</v>
      </c>
      <c r="B65" t="s">
        <v>659</v>
      </c>
      <c r="C65">
        <v>0</v>
      </c>
      <c r="D65">
        <v>41</v>
      </c>
      <c r="E65">
        <v>50</v>
      </c>
      <c r="F65">
        <v>-9</v>
      </c>
      <c r="G65">
        <v>18</v>
      </c>
      <c r="H65">
        <v>19</v>
      </c>
      <c r="I65">
        <v>-7.6</v>
      </c>
      <c r="J65">
        <v>2.1</v>
      </c>
      <c r="K65">
        <f t="shared" si="9"/>
        <v>62.17</v>
      </c>
      <c r="L65">
        <f t="shared" si="10"/>
        <v>7.884795495128583</v>
      </c>
      <c r="M65" s="1" t="b">
        <f t="shared" si="11"/>
        <v>0</v>
      </c>
      <c r="N65" s="2" t="b">
        <f t="shared" si="12"/>
        <v>1</v>
      </c>
      <c r="O65" s="3" t="b">
        <f t="shared" si="13"/>
        <v>0</v>
      </c>
      <c r="P65" s="4" t="b">
        <f t="shared" si="14"/>
        <v>0</v>
      </c>
      <c r="Q65" s="5" t="s">
        <v>27</v>
      </c>
      <c r="R65" s="9">
        <v>0.056</v>
      </c>
      <c r="S65" s="11">
        <v>2015.21</v>
      </c>
      <c r="T65" s="16">
        <f t="shared" si="15"/>
        <v>44.89109043006196</v>
      </c>
      <c r="U65" s="7"/>
      <c r="V65" s="7"/>
      <c r="W65" s="7"/>
      <c r="X65" t="s">
        <v>451</v>
      </c>
      <c r="AA65">
        <f t="shared" si="7"/>
        <v>9.029978750702751</v>
      </c>
      <c r="AB65">
        <f t="shared" si="8"/>
        <v>236.61971830985917</v>
      </c>
    </row>
    <row r="66" spans="1:28" ht="12.75">
      <c r="A66" t="s">
        <v>446</v>
      </c>
      <c r="B66" t="s">
        <v>81</v>
      </c>
      <c r="C66">
        <v>8</v>
      </c>
      <c r="D66">
        <v>34</v>
      </c>
      <c r="E66">
        <v>2</v>
      </c>
      <c r="F66" t="s">
        <v>2</v>
      </c>
      <c r="G66">
        <v>39</v>
      </c>
      <c r="H66">
        <v>12</v>
      </c>
      <c r="I66">
        <v>5.3</v>
      </c>
      <c r="J66">
        <v>1.2</v>
      </c>
      <c r="K66">
        <f>SUMSQ(I66,J66)</f>
        <v>29.53</v>
      </c>
      <c r="L66">
        <f>SQRT(K66)</f>
        <v>5.43415126767741</v>
      </c>
      <c r="M66" s="1" t="b">
        <f t="shared" si="11"/>
        <v>0</v>
      </c>
      <c r="N66" s="2" t="b">
        <f t="shared" si="12"/>
        <v>0</v>
      </c>
      <c r="O66" s="3" t="b">
        <f t="shared" si="13"/>
        <v>0</v>
      </c>
      <c r="P66" s="4" t="b">
        <f t="shared" si="14"/>
        <v>1</v>
      </c>
      <c r="Q66" s="5" t="s">
        <v>27</v>
      </c>
      <c r="R66" s="9">
        <v>0.067</v>
      </c>
      <c r="S66" s="11">
        <v>2440</v>
      </c>
      <c r="T66" s="16">
        <f>SQRT(S66)</f>
        <v>49.39635614091387</v>
      </c>
      <c r="U66" s="7"/>
      <c r="V66" s="7"/>
      <c r="W66" s="7"/>
      <c r="X66" t="s">
        <v>438</v>
      </c>
      <c r="Y66" t="s">
        <v>439</v>
      </c>
      <c r="AA66">
        <f t="shared" si="7"/>
        <v>7.445858759503226</v>
      </c>
      <c r="AB66">
        <f t="shared" si="8"/>
        <v>283.09859154929575</v>
      </c>
    </row>
    <row r="67" spans="1:28" ht="12.75">
      <c r="A67" t="s">
        <v>295</v>
      </c>
      <c r="B67" t="s">
        <v>81</v>
      </c>
      <c r="C67">
        <v>11</v>
      </c>
      <c r="D67">
        <v>43</v>
      </c>
      <c r="E67">
        <v>28</v>
      </c>
      <c r="F67" t="s">
        <v>2</v>
      </c>
      <c r="G67">
        <v>40</v>
      </c>
      <c r="H67">
        <v>30</v>
      </c>
      <c r="I67">
        <v>3.3</v>
      </c>
      <c r="J67">
        <v>-0.5</v>
      </c>
      <c r="K67">
        <f>SUMSQ(I67,J67)</f>
        <v>11.139999999999999</v>
      </c>
      <c r="L67">
        <f>SQRT(K67)</f>
        <v>3.337663853655727</v>
      </c>
      <c r="M67" s="1" t="b">
        <f t="shared" si="11"/>
        <v>0</v>
      </c>
      <c r="N67" s="2" t="b">
        <f t="shared" si="12"/>
        <v>0</v>
      </c>
      <c r="O67" s="3" t="b">
        <f t="shared" si="13"/>
        <v>1</v>
      </c>
      <c r="P67" s="4" t="b">
        <f t="shared" si="14"/>
        <v>0</v>
      </c>
      <c r="Q67" s="5" t="s">
        <v>27</v>
      </c>
      <c r="R67" s="9">
        <v>0.0692</v>
      </c>
      <c r="S67" s="11">
        <v>2481.46</v>
      </c>
      <c r="T67" s="16">
        <f>SQRT(S67)</f>
        <v>49.81425498790482</v>
      </c>
      <c r="U67" s="7"/>
      <c r="V67" s="7"/>
      <c r="W67" s="7"/>
      <c r="X67" t="s">
        <v>210</v>
      </c>
      <c r="AA67">
        <f>AB67*0.00484*L67</f>
        <v>4.723424278213543</v>
      </c>
      <c r="AB67">
        <f>((300000*R67)/71)</f>
        <v>292.3943661971831</v>
      </c>
    </row>
    <row r="68" spans="1:28" ht="12.75">
      <c r="A68" t="s">
        <v>431</v>
      </c>
      <c r="B68" t="s">
        <v>81</v>
      </c>
      <c r="C68">
        <v>13</v>
      </c>
      <c r="D68">
        <v>2</v>
      </c>
      <c r="E68">
        <v>19</v>
      </c>
      <c r="F68" t="s">
        <v>2</v>
      </c>
      <c r="G68">
        <v>20</v>
      </c>
      <c r="H68">
        <v>46</v>
      </c>
      <c r="I68">
        <v>-24.3</v>
      </c>
      <c r="J68">
        <v>-58.3</v>
      </c>
      <c r="K68">
        <f>SUMSQ(I68,J68)</f>
        <v>3989.38</v>
      </c>
      <c r="L68">
        <f>SQRT(K68)</f>
        <v>63.16153892995325</v>
      </c>
      <c r="M68" s="1" t="b">
        <f t="shared" si="11"/>
        <v>1</v>
      </c>
      <c r="N68" s="2" t="b">
        <f t="shared" si="12"/>
        <v>0</v>
      </c>
      <c r="O68" s="3" t="b">
        <f t="shared" si="13"/>
        <v>0</v>
      </c>
      <c r="P68" s="4" t="b">
        <f t="shared" si="14"/>
        <v>0</v>
      </c>
      <c r="Q68" s="5" t="s">
        <v>27</v>
      </c>
      <c r="R68" s="9">
        <v>0.08</v>
      </c>
      <c r="S68" s="11">
        <v>2900</v>
      </c>
      <c r="T68" s="16">
        <f>SQRT(S68)</f>
        <v>53.85164807134504</v>
      </c>
      <c r="U68" s="7"/>
      <c r="V68" s="7"/>
      <c r="W68" s="7"/>
      <c r="X68" t="s">
        <v>432</v>
      </c>
      <c r="AA68">
        <f>AB68*0.00484*L68</f>
        <v>103.33583608596294</v>
      </c>
      <c r="AB68">
        <f>((300000*R68)/71)</f>
        <v>338.0281690140845</v>
      </c>
    </row>
    <row r="69" spans="1:28" ht="12.75">
      <c r="A69" t="s">
        <v>125</v>
      </c>
      <c r="B69" t="s">
        <v>126</v>
      </c>
      <c r="C69">
        <v>14</v>
      </c>
      <c r="D69">
        <v>1</v>
      </c>
      <c r="E69">
        <v>47</v>
      </c>
      <c r="F69" t="s">
        <v>2</v>
      </c>
      <c r="G69">
        <v>52</v>
      </c>
      <c r="H69">
        <v>47</v>
      </c>
      <c r="I69">
        <v>8</v>
      </c>
      <c r="J69">
        <v>12</v>
      </c>
      <c r="K69">
        <f>SUMSQ(I69,J69)</f>
        <v>208</v>
      </c>
      <c r="L69">
        <f>SQRT(K69)</f>
        <v>14.422205101855956</v>
      </c>
      <c r="M69" s="1" t="b">
        <f t="shared" si="11"/>
        <v>0</v>
      </c>
      <c r="N69" s="2" t="b">
        <f t="shared" si="12"/>
        <v>0</v>
      </c>
      <c r="O69" s="3" t="b">
        <f t="shared" si="13"/>
        <v>0</v>
      </c>
      <c r="P69" s="4" t="b">
        <f t="shared" si="14"/>
        <v>1</v>
      </c>
      <c r="Q69" s="5" t="s">
        <v>12</v>
      </c>
      <c r="R69" s="9">
        <v>0.0845</v>
      </c>
      <c r="S69" s="11">
        <v>3989.38</v>
      </c>
      <c r="T69" s="16">
        <f>SQRT(S69)</f>
        <v>63.16153892995325</v>
      </c>
      <c r="U69" s="7"/>
      <c r="V69" s="7"/>
      <c r="W69" s="7"/>
      <c r="X69" t="s">
        <v>9</v>
      </c>
      <c r="AA69">
        <f>AB69*0.00484*L69</f>
        <v>24.922789193903025</v>
      </c>
      <c r="AB69">
        <f>((300000*R69)/71)</f>
        <v>357.0422535211268</v>
      </c>
    </row>
    <row r="70" spans="1:28" ht="12.75">
      <c r="A70" t="s">
        <v>660</v>
      </c>
      <c r="B70" t="s">
        <v>81</v>
      </c>
      <c r="C70">
        <v>16</v>
      </c>
      <c r="D70">
        <v>2</v>
      </c>
      <c r="E70">
        <v>9</v>
      </c>
      <c r="F70" t="s">
        <v>2</v>
      </c>
      <c r="G70">
        <v>43</v>
      </c>
      <c r="H70">
        <v>8</v>
      </c>
      <c r="I70">
        <v>-6</v>
      </c>
      <c r="J70">
        <v>-3.5</v>
      </c>
      <c r="K70">
        <f>SUMSQ(I70,J70)</f>
        <v>48.25</v>
      </c>
      <c r="L70">
        <f>SQRT(K70)</f>
        <v>6.946221994724902</v>
      </c>
      <c r="M70" s="1" t="b">
        <f t="shared" si="11"/>
        <v>1</v>
      </c>
      <c r="N70" s="2" t="b">
        <f t="shared" si="12"/>
        <v>0</v>
      </c>
      <c r="O70" s="3" t="b">
        <f t="shared" si="13"/>
        <v>0</v>
      </c>
      <c r="P70" s="4" t="b">
        <f t="shared" si="14"/>
        <v>0</v>
      </c>
      <c r="Q70" s="5" t="s">
        <v>27</v>
      </c>
      <c r="R70" s="9">
        <v>0.095</v>
      </c>
      <c r="S70" s="11">
        <v>18281</v>
      </c>
      <c r="T70" s="16">
        <f>SQRT(S70)</f>
        <v>135.20724832641184</v>
      </c>
      <c r="U70" s="7"/>
      <c r="V70" s="7"/>
      <c r="W70" s="7"/>
      <c r="X70" t="s">
        <v>451</v>
      </c>
      <c r="AA70">
        <f>AB70*0.00484*L70</f>
        <v>13.49523749228666</v>
      </c>
      <c r="AB70">
        <f>((300000*R70)/71)</f>
        <v>401.40845070422534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C47" sqref="C47"/>
    </sheetView>
  </sheetViews>
  <sheetFormatPr defaultColWidth="9.140625" defaultRowHeight="12.75"/>
  <sheetData>
    <row r="1" spans="1:2" ht="12.75">
      <c r="A1" s="15" t="s">
        <v>992</v>
      </c>
      <c r="B1" s="15" t="s">
        <v>994</v>
      </c>
    </row>
    <row r="2" spans="1:2" ht="12.75">
      <c r="A2" s="12">
        <v>3</v>
      </c>
      <c r="B2" s="13">
        <v>0</v>
      </c>
    </row>
    <row r="3" spans="1:2" ht="12.75">
      <c r="A3" s="12">
        <v>6</v>
      </c>
      <c r="B3" s="13">
        <v>10</v>
      </c>
    </row>
    <row r="4" spans="1:2" ht="12.75">
      <c r="A4" s="12">
        <v>9</v>
      </c>
      <c r="B4" s="13">
        <v>15</v>
      </c>
    </row>
    <row r="5" spans="1:2" ht="12.75">
      <c r="A5" s="12">
        <v>12</v>
      </c>
      <c r="B5" s="13">
        <v>11</v>
      </c>
    </row>
    <row r="6" spans="1:2" ht="12.75">
      <c r="A6" s="12">
        <v>15</v>
      </c>
      <c r="B6" s="13">
        <v>10</v>
      </c>
    </row>
    <row r="7" spans="1:2" ht="12.75">
      <c r="A7" s="12">
        <v>18</v>
      </c>
      <c r="B7" s="13">
        <v>4</v>
      </c>
    </row>
    <row r="8" spans="1:2" ht="12.75">
      <c r="A8" s="12">
        <v>21</v>
      </c>
      <c r="B8" s="13">
        <v>8</v>
      </c>
    </row>
    <row r="9" spans="1:2" ht="12.75">
      <c r="A9" s="12">
        <v>24</v>
      </c>
      <c r="B9" s="13">
        <v>6</v>
      </c>
    </row>
    <row r="10" spans="1:2" ht="12.75">
      <c r="A10" s="12">
        <v>27</v>
      </c>
      <c r="B10" s="13">
        <v>3</v>
      </c>
    </row>
    <row r="11" spans="1:2" ht="12.75">
      <c r="A11" s="12">
        <v>30</v>
      </c>
      <c r="B11" s="13">
        <v>3</v>
      </c>
    </row>
    <row r="12" spans="1:2" ht="12.75">
      <c r="A12" s="12">
        <v>33</v>
      </c>
      <c r="B12" s="13">
        <v>1</v>
      </c>
    </row>
    <row r="13" spans="1:2" ht="12.75">
      <c r="A13" s="12">
        <v>36</v>
      </c>
      <c r="B13" s="13">
        <v>1</v>
      </c>
    </row>
    <row r="14" spans="1:2" ht="12.75">
      <c r="A14" s="12">
        <v>39</v>
      </c>
      <c r="B14" s="13">
        <v>1</v>
      </c>
    </row>
    <row r="15" spans="1:2" ht="12.75">
      <c r="A15" s="12">
        <v>42</v>
      </c>
      <c r="B15" s="13">
        <v>0</v>
      </c>
    </row>
    <row r="16" spans="1:2" ht="12.75">
      <c r="A16" s="12">
        <v>45</v>
      </c>
      <c r="B16" s="13">
        <v>1</v>
      </c>
    </row>
    <row r="17" spans="1:2" ht="12.75">
      <c r="A17" s="12">
        <v>48</v>
      </c>
      <c r="B17" s="13">
        <v>1</v>
      </c>
    </row>
    <row r="18" spans="1:2" ht="12.75">
      <c r="A18" s="12">
        <v>51</v>
      </c>
      <c r="B18" s="13">
        <v>0</v>
      </c>
    </row>
    <row r="19" spans="1:2" ht="13.5" thickBot="1">
      <c r="A19" s="14" t="s">
        <v>993</v>
      </c>
      <c r="B19" s="14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C45" sqref="C45"/>
    </sheetView>
  </sheetViews>
  <sheetFormatPr defaultColWidth="9.140625" defaultRowHeight="12.75"/>
  <sheetData>
    <row r="1" spans="1:2" ht="12.75">
      <c r="A1" s="15" t="s">
        <v>992</v>
      </c>
      <c r="B1" s="15" t="s">
        <v>994</v>
      </c>
    </row>
    <row r="2" spans="1:2" ht="12.75">
      <c r="A2" s="12">
        <v>3.9810717055349727</v>
      </c>
      <c r="B2" s="13">
        <v>3</v>
      </c>
    </row>
    <row r="3" spans="1:2" ht="12.75">
      <c r="A3" s="12">
        <v>6.309573444801934</v>
      </c>
      <c r="B3" s="13">
        <v>11</v>
      </c>
    </row>
    <row r="4" spans="1:2" ht="12.75">
      <c r="A4" s="12">
        <v>10</v>
      </c>
      <c r="B4" s="13">
        <v>15</v>
      </c>
    </row>
    <row r="5" spans="1:2" ht="12.75">
      <c r="A5" s="12">
        <v>15.848931924611136</v>
      </c>
      <c r="B5" s="13">
        <v>17</v>
      </c>
    </row>
    <row r="6" spans="1:2" ht="12.75">
      <c r="A6" s="12">
        <v>25.1188643150958</v>
      </c>
      <c r="B6" s="13">
        <v>18</v>
      </c>
    </row>
    <row r="7" spans="1:2" ht="12.75">
      <c r="A7" s="12">
        <v>39.810717055349755</v>
      </c>
      <c r="B7" s="13">
        <v>9</v>
      </c>
    </row>
    <row r="8" spans="1:2" ht="12.75">
      <c r="A8" s="12">
        <v>63.095734448019364</v>
      </c>
      <c r="B8" s="13">
        <v>3</v>
      </c>
    </row>
    <row r="9" spans="1:2" ht="13.5" thickBot="1">
      <c r="A9" s="14" t="s">
        <v>993</v>
      </c>
      <c r="B9" s="14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45" sqref="B45"/>
    </sheetView>
  </sheetViews>
  <sheetFormatPr defaultColWidth="9.140625" defaultRowHeight="12.75"/>
  <sheetData>
    <row r="1" spans="1:2" ht="12.75">
      <c r="A1" s="15" t="s">
        <v>992</v>
      </c>
      <c r="B1" s="15" t="s">
        <v>994</v>
      </c>
    </row>
    <row r="2" spans="1:2" ht="12.75">
      <c r="A2" s="12">
        <v>26.45454545231568</v>
      </c>
      <c r="B2" s="13">
        <v>66</v>
      </c>
    </row>
    <row r="3" spans="1:2" ht="12.75">
      <c r="A3" s="12">
        <v>52.90909090463136</v>
      </c>
      <c r="B3" s="13">
        <v>9</v>
      </c>
    </row>
    <row r="4" spans="1:2" ht="12.75">
      <c r="A4" s="12">
        <v>79.36363635694704</v>
      </c>
      <c r="B4" s="13">
        <v>3</v>
      </c>
    </row>
    <row r="5" spans="1:2" ht="12.75">
      <c r="A5" s="12">
        <v>105.81818180926273</v>
      </c>
      <c r="B5" s="13">
        <v>1</v>
      </c>
    </row>
    <row r="6" spans="1:2" ht="13.5" thickBot="1">
      <c r="A6" s="14" t="s">
        <v>993</v>
      </c>
      <c r="B6" s="14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 - Center for Imaging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 - Center for Imaging Science</dc:creator>
  <cp:keywords/>
  <dc:description/>
  <cp:lastModifiedBy>RIT - Center for Imaging Science</cp:lastModifiedBy>
  <cp:lastPrinted>2005-07-21T21:29:45Z</cp:lastPrinted>
  <dcterms:created xsi:type="dcterms:W3CDTF">2005-07-21T17:42:59Z</dcterms:created>
  <dcterms:modified xsi:type="dcterms:W3CDTF">2005-07-26T19:13:31Z</dcterms:modified>
  <cp:category/>
  <cp:version/>
  <cp:contentType/>
  <cp:contentStatus/>
</cp:coreProperties>
</file>